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y Drive\Teaching\AI for Business\lab\Project 2 Amazon\"/>
    </mc:Choice>
  </mc:AlternateContent>
  <xr:revisionPtr revIDLastSave="0" documentId="13_ncr:20001_{A25B94FC-943D-413E-948D-760243F516DB}" xr6:coauthVersionLast="36" xr6:coauthVersionMax="36" xr10:uidLastSave="{00000000-0000-0000-0000-000000000000}"/>
  <bookViews>
    <workbookView xWindow="0" yWindow="0" windowWidth="18083" windowHeight="9555" firstSheet="10" activeTab="17" xr2:uid="{00000000-000D-0000-FFFF-FFFF00000000}"/>
  </bookViews>
  <sheets>
    <sheet name="Read_Me" sheetId="1" r:id="rId1"/>
    <sheet name="Source_Log" sheetId="2" r:id="rId2"/>
    <sheet name="Segment_Engine" sheetId="3" r:id="rId3"/>
    <sheet name="KPI_Spine" sheetId="4" r:id="rId4"/>
    <sheet name="Hist_IS" sheetId="5" r:id="rId5"/>
    <sheet name="Hist_BS" sheetId="6" r:id="rId6"/>
    <sheet name="Hist_CF" sheetId="7" r:id="rId7"/>
    <sheet name="Hist_Segments" sheetId="8" r:id="rId8"/>
    <sheet name="Hist_Drivers" sheetId="9" r:id="rId9"/>
    <sheet name="Fact_Bank" sheetId="10" r:id="rId10"/>
    <sheet name="Driver_Tree" sheetId="11" r:id="rId11"/>
    <sheet name="Forecast_Assumptions" sheetId="12" r:id="rId12"/>
    <sheet name="Forecast_Model" sheetId="13" r:id="rId13"/>
    <sheet name="Continuing_Value_Note" sheetId="14" r:id="rId14"/>
    <sheet name="Market_Data" sheetId="15" r:id="rId15"/>
    <sheet name="WACC" sheetId="16" r:id="rId16"/>
    <sheet name="DCF" sheetId="17" r:id="rId17"/>
    <sheet name="Sensitivity" sheetId="18" r:id="rId18"/>
    <sheet name="Prompt_Log" sheetId="20" r:id="rId19"/>
  </sheets>
  <externalReferences>
    <externalReference r:id="rId20"/>
  </externalReferences>
  <calcPr calcId="191029"/>
  <fileRecoveryPr repairLoad="1"/>
</workbook>
</file>

<file path=xl/calcChain.xml><?xml version="1.0" encoding="utf-8"?>
<calcChain xmlns="http://schemas.openxmlformats.org/spreadsheetml/2006/main">
  <c r="K13" i="17" l="1"/>
  <c r="C8" i="15"/>
  <c r="C15" i="16"/>
  <c r="K29" i="17"/>
  <c r="K27" i="17"/>
  <c r="K25" i="17"/>
  <c r="K23" i="17"/>
  <c r="K22" i="17"/>
  <c r="K21" i="17"/>
  <c r="K20" i="17"/>
  <c r="K19" i="17"/>
  <c r="K18" i="17"/>
  <c r="K9" i="17"/>
  <c r="K8" i="17"/>
  <c r="G7" i="17"/>
  <c r="F7" i="17"/>
  <c r="E7" i="17"/>
  <c r="D7" i="17"/>
  <c r="C7" i="17"/>
  <c r="B7" i="17"/>
  <c r="C12" i="16"/>
  <c r="B39" i="13"/>
  <c r="B34" i="13"/>
  <c r="K32" i="13"/>
  <c r="J32" i="13"/>
  <c r="I32" i="13"/>
  <c r="H32" i="13"/>
  <c r="G32" i="13"/>
  <c r="F32" i="13"/>
  <c r="E31" i="13"/>
  <c r="D31" i="13"/>
  <c r="C31" i="13"/>
  <c r="B31" i="13"/>
  <c r="K30" i="13"/>
  <c r="J30" i="13"/>
  <c r="I30" i="13"/>
  <c r="H30" i="13"/>
  <c r="G30" i="13"/>
  <c r="F30" i="13"/>
  <c r="C30" i="13"/>
  <c r="B30" i="13"/>
  <c r="E29" i="13"/>
  <c r="D29" i="13"/>
  <c r="C29" i="13"/>
  <c r="B29" i="13"/>
  <c r="K28" i="13"/>
  <c r="J28" i="13"/>
  <c r="I28" i="13"/>
  <c r="H28" i="13"/>
  <c r="G28" i="13"/>
  <c r="F28" i="13"/>
  <c r="C28" i="13"/>
  <c r="B28" i="13"/>
  <c r="D26" i="13"/>
  <c r="K25" i="13"/>
  <c r="J25" i="13"/>
  <c r="I25" i="13"/>
  <c r="H25" i="13"/>
  <c r="G25" i="13"/>
  <c r="F25" i="13"/>
  <c r="D25" i="13"/>
  <c r="E22" i="13"/>
  <c r="D22" i="13"/>
  <c r="C22" i="13"/>
  <c r="B22" i="13"/>
  <c r="E21" i="13"/>
  <c r="D21" i="13"/>
  <c r="C21" i="13"/>
  <c r="B21" i="13"/>
  <c r="K20" i="13"/>
  <c r="J20" i="13"/>
  <c r="I20" i="13"/>
  <c r="H20" i="13"/>
  <c r="G20" i="13"/>
  <c r="F20" i="13"/>
  <c r="E20" i="13"/>
  <c r="D20" i="13"/>
  <c r="C20" i="13"/>
  <c r="B20" i="13"/>
  <c r="E19" i="13"/>
  <c r="D19" i="13"/>
  <c r="C19" i="13"/>
  <c r="B19" i="13"/>
  <c r="K18" i="13"/>
  <c r="J18" i="13"/>
  <c r="I18" i="13"/>
  <c r="H18" i="13"/>
  <c r="G18" i="13"/>
  <c r="F18" i="13"/>
  <c r="E18" i="13"/>
  <c r="D18" i="13"/>
  <c r="C18" i="13"/>
  <c r="B18" i="13"/>
  <c r="F17" i="13"/>
  <c r="E17" i="13"/>
  <c r="D17" i="13"/>
  <c r="C17" i="13"/>
  <c r="B17" i="13"/>
  <c r="K16" i="13"/>
  <c r="J16" i="13"/>
  <c r="I16" i="13"/>
  <c r="H16" i="13"/>
  <c r="G16" i="13"/>
  <c r="F16" i="13"/>
  <c r="E16" i="13"/>
  <c r="D16" i="13"/>
  <c r="C16" i="13"/>
  <c r="B16" i="13"/>
  <c r="C14" i="13"/>
  <c r="B14" i="13"/>
  <c r="E13" i="13"/>
  <c r="E30" i="13" s="1"/>
  <c r="D13" i="13"/>
  <c r="D30" i="13" s="1"/>
  <c r="C13" i="13"/>
  <c r="B13" i="13"/>
  <c r="K12" i="13"/>
  <c r="J12" i="13"/>
  <c r="I12" i="13"/>
  <c r="H12" i="13"/>
  <c r="G12" i="13"/>
  <c r="F12" i="13"/>
  <c r="E12" i="13"/>
  <c r="D12" i="13"/>
  <c r="C12" i="13"/>
  <c r="B12" i="13"/>
  <c r="G11" i="13"/>
  <c r="G21" i="13" s="1"/>
  <c r="F11" i="13"/>
  <c r="F21" i="13" s="1"/>
  <c r="E11" i="13"/>
  <c r="D11" i="13"/>
  <c r="C11" i="13"/>
  <c r="B11" i="13"/>
  <c r="K10" i="13"/>
  <c r="J10" i="13"/>
  <c r="I10" i="13"/>
  <c r="H10" i="13"/>
  <c r="G10" i="13"/>
  <c r="F10" i="13"/>
  <c r="C10" i="13"/>
  <c r="B10" i="13"/>
  <c r="G9" i="13"/>
  <c r="G19" i="13" s="1"/>
  <c r="F9" i="13"/>
  <c r="F19" i="13" s="1"/>
  <c r="E9" i="13"/>
  <c r="D9" i="13"/>
  <c r="C9" i="13"/>
  <c r="B9" i="13"/>
  <c r="K8" i="13"/>
  <c r="J8" i="13"/>
  <c r="I8" i="13"/>
  <c r="H8" i="13"/>
  <c r="G8" i="13"/>
  <c r="F8" i="13"/>
  <c r="E8" i="13"/>
  <c r="D8" i="13"/>
  <c r="C8" i="13"/>
  <c r="B8" i="13"/>
  <c r="G7" i="13"/>
  <c r="G13" i="13" s="1"/>
  <c r="F7" i="13"/>
  <c r="F13" i="13" s="1"/>
  <c r="E7" i="13"/>
  <c r="D7" i="13"/>
  <c r="C7" i="13"/>
  <c r="B7" i="13"/>
  <c r="B21" i="9"/>
  <c r="B18" i="9"/>
  <c r="B35" i="13" s="1"/>
  <c r="B17" i="9"/>
  <c r="E14" i="9"/>
  <c r="D14" i="9"/>
  <c r="C14" i="9"/>
  <c r="B14" i="9"/>
  <c r="E13" i="9"/>
  <c r="D13" i="9"/>
  <c r="C13" i="9"/>
  <c r="B13" i="9"/>
  <c r="D12" i="9"/>
  <c r="C12" i="9"/>
  <c r="C26" i="13" s="1"/>
  <c r="B12" i="9"/>
  <c r="E11" i="9"/>
  <c r="E25" i="13" s="1"/>
  <c r="D11" i="9"/>
  <c r="C11" i="9"/>
  <c r="C25" i="13" s="1"/>
  <c r="B11" i="9"/>
  <c r="B25" i="13" s="1"/>
  <c r="E10" i="9"/>
  <c r="E23" i="13" s="1"/>
  <c r="D10" i="9"/>
  <c r="D23" i="13" s="1"/>
  <c r="C10" i="9"/>
  <c r="C23" i="13" s="1"/>
  <c r="B10" i="9"/>
  <c r="B23" i="13" s="1"/>
  <c r="E9" i="9"/>
  <c r="D9" i="9"/>
  <c r="C9" i="9"/>
  <c r="B9" i="9"/>
  <c r="E8" i="9"/>
  <c r="E14" i="13" s="1"/>
  <c r="D8" i="9"/>
  <c r="D14" i="13" s="1"/>
  <c r="C8" i="9"/>
  <c r="B8" i="9"/>
  <c r="E7" i="9"/>
  <c r="D7" i="9"/>
  <c r="C7" i="9"/>
  <c r="B7" i="9"/>
  <c r="E25" i="8"/>
  <c r="D25" i="8"/>
  <c r="C25" i="8"/>
  <c r="B25" i="8"/>
  <c r="E24" i="8"/>
  <c r="D24" i="8"/>
  <c r="C24" i="8"/>
  <c r="B24" i="8"/>
  <c r="E23" i="8"/>
  <c r="D23" i="8"/>
  <c r="C23" i="8"/>
  <c r="B23" i="8"/>
  <c r="E20" i="8"/>
  <c r="D20" i="8"/>
  <c r="C20" i="8"/>
  <c r="B20" i="8"/>
  <c r="E19" i="8"/>
  <c r="D19" i="8"/>
  <c r="C19" i="8"/>
  <c r="B19" i="8"/>
  <c r="E18" i="8"/>
  <c r="D18" i="8"/>
  <c r="C18" i="8"/>
  <c r="B18" i="8"/>
  <c r="E12" i="8"/>
  <c r="D12" i="8"/>
  <c r="C12" i="8"/>
  <c r="B12" i="8"/>
  <c r="E11" i="8"/>
  <c r="D11" i="8"/>
  <c r="C11" i="8"/>
  <c r="B11" i="8"/>
  <c r="E10" i="8"/>
  <c r="D10" i="8"/>
  <c r="C10" i="8"/>
  <c r="B10" i="8"/>
  <c r="E27" i="6"/>
  <c r="D27" i="6"/>
  <c r="C27" i="6"/>
  <c r="B27" i="6"/>
  <c r="E24" i="6"/>
  <c r="D24" i="6"/>
  <c r="C24" i="6"/>
  <c r="B24" i="6"/>
  <c r="E17" i="6"/>
  <c r="E15" i="9" s="1"/>
  <c r="D17" i="6"/>
  <c r="D15" i="9" s="1"/>
  <c r="C17" i="6"/>
  <c r="C28" i="6" s="1"/>
  <c r="C20" i="9" s="1"/>
  <c r="B17" i="6"/>
  <c r="E16" i="6"/>
  <c r="D16" i="6"/>
  <c r="C16" i="6"/>
  <c r="B16" i="6"/>
  <c r="E10" i="6"/>
  <c r="D10" i="6"/>
  <c r="C10" i="6"/>
  <c r="B10" i="6"/>
  <c r="E14" i="5"/>
  <c r="D14" i="5"/>
  <c r="C14" i="5"/>
  <c r="B14" i="5"/>
  <c r="E9" i="5"/>
  <c r="D9" i="5"/>
  <c r="C9" i="5"/>
  <c r="B9" i="5"/>
  <c r="F31" i="13" l="1"/>
  <c r="F22" i="13"/>
  <c r="C19" i="16"/>
  <c r="K10" i="17" s="1"/>
  <c r="E8" i="17" s="1"/>
  <c r="E33" i="13"/>
  <c r="E16" i="9"/>
  <c r="E32" i="13" s="1"/>
  <c r="G33" i="13"/>
  <c r="G29" i="13"/>
  <c r="G31" i="13"/>
  <c r="E17" i="9"/>
  <c r="D16" i="9"/>
  <c r="D32" i="13" s="1"/>
  <c r="D33" i="13"/>
  <c r="F23" i="13"/>
  <c r="F26" i="13"/>
  <c r="B26" i="13"/>
  <c r="B23" i="9"/>
  <c r="B41" i="13" s="1"/>
  <c r="B19" i="9"/>
  <c r="B36" i="13" s="1"/>
  <c r="B22" i="9"/>
  <c r="B15" i="9"/>
  <c r="B28" i="6"/>
  <c r="B20" i="9" s="1"/>
  <c r="C38" i="13"/>
  <c r="G14" i="13"/>
  <c r="H11" i="13"/>
  <c r="D28" i="13"/>
  <c r="E12" i="9"/>
  <c r="G17" i="13"/>
  <c r="G22" i="13" s="1"/>
  <c r="E28" i="13"/>
  <c r="D10" i="13"/>
  <c r="H7" i="13"/>
  <c r="C15" i="9"/>
  <c r="E10" i="13"/>
  <c r="D28" i="6"/>
  <c r="D20" i="9" s="1"/>
  <c r="D21" i="9" s="1"/>
  <c r="H9" i="13"/>
  <c r="F14" i="13"/>
  <c r="F29" i="13"/>
  <c r="F33" i="13"/>
  <c r="E28" i="6"/>
  <c r="E20" i="9" s="1"/>
  <c r="E38" i="13" s="1"/>
  <c r="G34" i="13" l="1"/>
  <c r="G35" i="13" s="1"/>
  <c r="F8" i="17"/>
  <c r="B8" i="17"/>
  <c r="D8" i="17"/>
  <c r="C8" i="17"/>
  <c r="G8" i="17"/>
  <c r="D39" i="13"/>
  <c r="D22" i="9"/>
  <c r="E34" i="13"/>
  <c r="E18" i="9"/>
  <c r="E35" i="13" s="1"/>
  <c r="C16" i="9"/>
  <c r="C32" i="13" s="1"/>
  <c r="D17" i="9"/>
  <c r="C33" i="13"/>
  <c r="E23" i="9"/>
  <c r="E41" i="13" s="1"/>
  <c r="E19" i="9"/>
  <c r="E36" i="13" s="1"/>
  <c r="E26" i="13"/>
  <c r="E21" i="9"/>
  <c r="E39" i="13" s="1"/>
  <c r="D38" i="13"/>
  <c r="C21" i="9"/>
  <c r="B38" i="13"/>
  <c r="I9" i="13"/>
  <c r="H19" i="13"/>
  <c r="H21" i="13"/>
  <c r="I11" i="13"/>
  <c r="B33" i="13"/>
  <c r="C17" i="9"/>
  <c r="B16" i="9"/>
  <c r="B32" i="13" s="1"/>
  <c r="G23" i="13"/>
  <c r="G26" i="13"/>
  <c r="H13" i="13"/>
  <c r="H17" i="13"/>
  <c r="H22" i="13" s="1"/>
  <c r="I7" i="13"/>
  <c r="B40" i="13"/>
  <c r="B24" i="9"/>
  <c r="B42" i="13" s="1"/>
  <c r="F34" i="13"/>
  <c r="F36" i="13" s="1"/>
  <c r="B6" i="17" s="1"/>
  <c r="B9" i="17" s="1"/>
  <c r="I21" i="13" l="1"/>
  <c r="J11" i="13"/>
  <c r="D18" i="9"/>
  <c r="D34" i="13"/>
  <c r="D19" i="9"/>
  <c r="D36" i="13" s="1"/>
  <c r="F35" i="13"/>
  <c r="G41" i="13"/>
  <c r="G36" i="13"/>
  <c r="C6" i="17" s="1"/>
  <c r="C9" i="17" s="1"/>
  <c r="I13" i="13"/>
  <c r="I17" i="13"/>
  <c r="J7" i="13"/>
  <c r="E22" i="9"/>
  <c r="H26" i="13"/>
  <c r="H23" i="13"/>
  <c r="D40" i="13"/>
  <c r="H31" i="13"/>
  <c r="H29" i="13"/>
  <c r="H33" i="13"/>
  <c r="H14" i="13"/>
  <c r="I19" i="13"/>
  <c r="J9" i="13"/>
  <c r="C34" i="13"/>
  <c r="C18" i="9"/>
  <c r="C19" i="9"/>
  <c r="C36" i="13" s="1"/>
  <c r="C39" i="13"/>
  <c r="C22" i="9"/>
  <c r="I22" i="13" l="1"/>
  <c r="F38" i="13"/>
  <c r="F41" i="13"/>
  <c r="K9" i="13"/>
  <c r="K19" i="13" s="1"/>
  <c r="J19" i="13"/>
  <c r="J17" i="13"/>
  <c r="J22" i="13" s="1"/>
  <c r="K7" i="13"/>
  <c r="J13" i="13"/>
  <c r="I23" i="13"/>
  <c r="I26" i="13"/>
  <c r="D35" i="13"/>
  <c r="D23" i="9"/>
  <c r="C35" i="13"/>
  <c r="C23" i="9"/>
  <c r="C41" i="13" s="1"/>
  <c r="C40" i="13"/>
  <c r="C24" i="9"/>
  <c r="C42" i="13" s="1"/>
  <c r="I31" i="13"/>
  <c r="I33" i="13"/>
  <c r="I34" i="13" s="1"/>
  <c r="I29" i="13"/>
  <c r="J21" i="13"/>
  <c r="K11" i="13"/>
  <c r="K21" i="13" s="1"/>
  <c r="H36" i="13"/>
  <c r="D6" i="17" s="1"/>
  <c r="D9" i="17" s="1"/>
  <c r="E40" i="13"/>
  <c r="E24" i="9"/>
  <c r="E42" i="13" s="1"/>
  <c r="H34" i="13"/>
  <c r="H35" i="13" s="1"/>
  <c r="H41" i="13" s="1"/>
  <c r="I14" i="13"/>
  <c r="I35" i="13" l="1"/>
  <c r="K17" i="13"/>
  <c r="K22" i="13" s="1"/>
  <c r="K13" i="13"/>
  <c r="J26" i="13"/>
  <c r="J23" i="13"/>
  <c r="J31" i="13"/>
  <c r="J29" i="13"/>
  <c r="J33" i="13"/>
  <c r="J34" i="13" s="1"/>
  <c r="D41" i="13"/>
  <c r="D24" i="9"/>
  <c r="D42" i="13" s="1"/>
  <c r="I41" i="13"/>
  <c r="I36" i="13"/>
  <c r="E6" i="17" s="1"/>
  <c r="E9" i="17" s="1"/>
  <c r="G38" i="13"/>
  <c r="G39" i="13"/>
  <c r="G40" i="13" s="1"/>
  <c r="G42" i="13" s="1"/>
  <c r="F39" i="13"/>
  <c r="F40" i="13" s="1"/>
  <c r="F42" i="13" s="1"/>
  <c r="J14" i="13"/>
  <c r="J35" i="13" l="1"/>
  <c r="H38" i="13"/>
  <c r="H39" i="13" s="1"/>
  <c r="H40" i="13" s="1"/>
  <c r="H42" i="13" s="1"/>
  <c r="J41" i="13"/>
  <c r="J36" i="13"/>
  <c r="F6" i="17" s="1"/>
  <c r="F9" i="17" s="1"/>
  <c r="K31" i="13"/>
  <c r="K33" i="13"/>
  <c r="K34" i="13" s="1"/>
  <c r="K29" i="13"/>
  <c r="K26" i="13"/>
  <c r="K23" i="13"/>
  <c r="K14" i="13"/>
  <c r="K36" i="13" l="1"/>
  <c r="K6" i="17"/>
  <c r="K11" i="17" s="1"/>
  <c r="K15" i="17" s="1"/>
  <c r="I38" i="13"/>
  <c r="I39" i="13" s="1"/>
  <c r="I40" i="13" s="1"/>
  <c r="I42" i="13" s="1"/>
  <c r="K35" i="13"/>
  <c r="K41" i="13" s="1"/>
  <c r="J38" i="13" l="1"/>
  <c r="K7" i="17"/>
  <c r="K12" i="17" s="1"/>
  <c r="G6" i="17"/>
  <c r="G9" i="17" s="1"/>
  <c r="K5" i="17" s="1"/>
  <c r="D21" i="18" l="1"/>
  <c r="H19" i="18"/>
  <c r="F18" i="18"/>
  <c r="D17" i="18"/>
  <c r="H11" i="18"/>
  <c r="F10" i="18"/>
  <c r="D9" i="18"/>
  <c r="H7" i="18"/>
  <c r="F6" i="18"/>
  <c r="K16" i="17"/>
  <c r="G21" i="18"/>
  <c r="G17" i="18"/>
  <c r="C7" i="18"/>
  <c r="F21" i="18"/>
  <c r="D8" i="18"/>
  <c r="C21" i="18"/>
  <c r="G19" i="18"/>
  <c r="E18" i="18"/>
  <c r="C17" i="18"/>
  <c r="G11" i="18"/>
  <c r="E10" i="18"/>
  <c r="C9" i="18"/>
  <c r="G7" i="18"/>
  <c r="E6" i="18"/>
  <c r="D20" i="18"/>
  <c r="F9" i="18"/>
  <c r="E21" i="18"/>
  <c r="G18" i="18"/>
  <c r="E9" i="18"/>
  <c r="H20" i="18"/>
  <c r="F19" i="18"/>
  <c r="D18" i="18"/>
  <c r="H16" i="18"/>
  <c r="F11" i="18"/>
  <c r="D10" i="18"/>
  <c r="H8" i="18"/>
  <c r="F7" i="18"/>
  <c r="D6" i="18"/>
  <c r="E20" i="18"/>
  <c r="E16" i="18"/>
  <c r="D16" i="18"/>
  <c r="H6" i="18"/>
  <c r="C20" i="18"/>
  <c r="C16" i="18"/>
  <c r="G10" i="18"/>
  <c r="G20" i="18"/>
  <c r="E19" i="18"/>
  <c r="C18" i="18"/>
  <c r="G16" i="18"/>
  <c r="E11" i="18"/>
  <c r="C10" i="18"/>
  <c r="G8" i="18"/>
  <c r="E7" i="18"/>
  <c r="C6" i="18"/>
  <c r="C19" i="18"/>
  <c r="C11" i="18"/>
  <c r="G9" i="18"/>
  <c r="H18" i="18"/>
  <c r="H10" i="18"/>
  <c r="C8" i="18"/>
  <c r="H21" i="18"/>
  <c r="F20" i="18"/>
  <c r="D19" i="18"/>
  <c r="H17" i="18"/>
  <c r="F16" i="18"/>
  <c r="D11" i="18"/>
  <c r="H9" i="18"/>
  <c r="F8" i="18"/>
  <c r="D7" i="18"/>
  <c r="E8" i="18"/>
  <c r="F17" i="18"/>
  <c r="E17" i="18"/>
  <c r="G6" i="18"/>
  <c r="K38" i="13"/>
  <c r="K39" i="13" s="1"/>
  <c r="K40" i="13" s="1"/>
  <c r="K42" i="13" s="1"/>
  <c r="J39" i="13"/>
  <c r="J40" i="13" s="1"/>
  <c r="J42" i="13" s="1"/>
  <c r="K24" i="17" l="1"/>
  <c r="K26" i="17" l="1"/>
  <c r="K2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7" authorId="0" shapeId="0" xr:uid="{00000000-0006-0000-0400-000001000000}">
      <text>
        <r>
          <rPr>
            <sz val="11"/>
            <color theme="1"/>
            <rFont val="Calibri"/>
            <family val="2"/>
            <scheme val="minor"/>
          </rPr>
          <t>Enter total consolidated revenue for each fiscal year. Use the same unit across all historical sheets.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22" authorId="0" shapeId="0" xr:uid="{00000000-0006-0000-0500-000001000000}">
      <text>
        <r>
          <rPr>
            <sz val="11"/>
            <color theme="1"/>
            <rFont val="Calibri"/>
            <family val="2"/>
            <scheme val="minor"/>
          </rPr>
          <t>For ROIC, state whether goodwill and acquired intangibles are included in invested capital. Be consistent across history, forecast, and terminal assumptions.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7" authorId="0" shapeId="0" xr:uid="{00000000-0006-0000-0700-000001000000}">
      <text>
        <r>
          <rPr>
            <sz val="11"/>
            <color theme="1"/>
            <rFont val="Calibri"/>
            <family val="2"/>
            <scheme val="minor"/>
          </rPr>
          <t>Suggested anchor sources: Amazon 10-K segment note and the Q4/FY earnings release.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H7" authorId="0" shapeId="0" xr:uid="{00000000-0006-0000-0B00-000001000000}">
      <text>
        <r>
          <rPr>
            <sz val="11"/>
            <color theme="1"/>
            <rFont val="Calibri"/>
            <family val="2"/>
            <scheme val="minor"/>
          </rPr>
          <t>Example prompt: Extract management commentary on North America growth drivers from the 10-K, latest earnings release, and earnings call. Quote exactly and label each item as price, volume, mix, capacity, or demand.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5" authorId="0" shapeId="0" xr:uid="{DAC236DA-17E9-47FE-9DC0-C00D61C860B4}">
      <text>
        <r>
          <rPr>
            <sz val="11"/>
            <color theme="1"/>
            <rFont val="Calibri"/>
            <family val="2"/>
            <scheme val="minor"/>
          </rPr>
          <t>Example default valuation date for this project: 2/6/2026, the trading day after Amazon's FY2025/Q4 2025 release. Update if the instructor specifies another date.</t>
        </r>
      </text>
    </comment>
    <comment ref="C6" authorId="0" shapeId="0" xr:uid="{DF045912-71BB-463C-B866-FC90C79A0A22}">
      <text>
        <r>
          <rPr>
            <sz val="11"/>
            <color theme="1"/>
            <rFont val="Calibri"/>
            <family val="2"/>
            <scheme val="minor"/>
          </rPr>
          <t>Valuation-date closing share price as of 2026-02-06. Approved market-data source required; example URL anchor: https://finance.yahoo.com/quote/AMZN/history/</t>
        </r>
      </text>
    </comment>
    <comment ref="C7" authorId="0" shapeId="0" xr:uid="{82D0D369-C6DC-40DC-83EA-0C7385273935}">
      <text>
        <r>
          <rPr>
            <sz val="11"/>
            <color theme="1"/>
            <rFont val="Calibri"/>
            <family val="2"/>
            <scheme val="minor"/>
          </rPr>
          <t>Use a conservative 11.0bn diluted share denominator for valuation rather than only historical weighted-average EPS shares.</t>
        </r>
      </text>
    </comment>
    <comment ref="C17" authorId="0" shapeId="0" xr:uid="{00000000-0006-0000-0E00-000002000000}">
      <text>
        <r>
          <rPr>
            <sz val="11"/>
            <color theme="1"/>
            <rFont val="Calibri"/>
            <family val="2"/>
            <scheme val="minor"/>
          </rPr>
          <t>Enter the total operating lease liability you want to evaluate in the bridge. Keep debt treatment consistent with your WACC discussion.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5" authorId="0" shapeId="0" xr:uid="{C238CB36-4077-438A-A61E-94135381B1E7}">
      <text>
        <r>
          <rPr>
            <sz val="11"/>
            <color theme="1"/>
            <rFont val="Calibri"/>
            <family val="2"/>
            <scheme val="minor"/>
          </rPr>
          <t>Risk-free rate anchor as of the valuation date. Approved market-data source required.</t>
        </r>
      </text>
    </comment>
    <comment ref="C6" authorId="0" shapeId="0" xr:uid="{ED58DE6D-252A-4847-B427-37E9D4BC012B}">
      <text>
        <r>
          <rPr>
            <sz val="11"/>
            <color theme="1"/>
            <rFont val="Calibri"/>
            <family val="2"/>
            <scheme val="minor"/>
          </rPr>
          <t>Normalized beta choice. Raw short-window beta is higher, but the base case uses 0.90 to avoid over-weighting transient volatility.</t>
        </r>
      </text>
    </comment>
    <comment ref="C7" authorId="0" shapeId="0" xr:uid="{E3E30C97-EF89-46EE-9FA7-37934058D18E}">
      <text>
        <r>
          <rPr>
            <sz val="11"/>
            <color theme="1"/>
            <rFont val="Calibri"/>
            <family val="2"/>
            <scheme val="minor"/>
          </rPr>
          <t>Equity risk premium teaching-case assumption.</t>
        </r>
      </text>
    </comment>
    <comment ref="C11" authorId="0" shapeId="0" xr:uid="{FC56B2DE-C686-480C-B7A4-6FD72D5F00A5}">
      <text>
        <r>
          <rPr>
            <sz val="11"/>
            <color theme="1"/>
            <rFont val="Calibri"/>
            <family val="2"/>
            <scheme val="minor"/>
          </rPr>
          <t>Pre-tax cost of debt teaching-case assumption informed by Amazon debt yields / financing profile.</t>
        </r>
      </text>
    </comment>
    <comment ref="C16" authorId="0" shapeId="0" xr:uid="{579DAC29-7284-425E-BE76-FC21574540A7}">
      <text>
        <r>
          <rPr>
            <sz val="11"/>
            <color theme="1"/>
            <rFont val="Calibri"/>
            <family val="2"/>
            <scheme val="minor"/>
          </rPr>
          <t>Debt used in WACC = short-term debt + long-term debt + finance leases + financing obligations / other debt-like claims. Operating leases are excluded to stay consistent with the base-case bridge.</t>
        </r>
      </text>
    </comment>
  </commentList>
</comments>
</file>

<file path=xl/sharedStrings.xml><?xml version="1.0" encoding="utf-8"?>
<sst xmlns="http://schemas.openxmlformats.org/spreadsheetml/2006/main" count="637" uniqueCount="455">
  <si>
    <t>Amazon Final Project - Student Workbook</t>
  </si>
  <si>
    <t>This workbook follows the ApexCo / Alphabet case workflow: segment engine first, evidence second, judgment third, DCF last. The model is intentionally not prefilled with historical values or forecast answers.</t>
  </si>
  <si>
    <t>Amazon requires retrieval across the 10-K, 10-Qs, earnings releases, call / webcast materials, and approved market data. Use LLMs to extract, organize, challenge, and edit. They are not data sources. Every number and quotation in your workbook or report must come from an official exhibit or linked official document.</t>
  </si>
  <si>
    <t>Suggested working order</t>
  </si>
  <si>
    <t>Sheet</t>
  </si>
  <si>
    <t>Purpose</t>
  </si>
  <si>
    <t>What to do</t>
  </si>
  <si>
    <t>Source_Log</t>
  </si>
  <si>
    <t>Official exhibit list</t>
  </si>
  <si>
    <t>Use the preloaded Amazon and peer source anchors; add rows only if you rely on an additional official source.</t>
  </si>
  <si>
    <t>Segment_Engine</t>
  </si>
  <si>
    <t>Engine map + monetization map</t>
  </si>
  <si>
    <t>Fix the unit of analysis before forecasting.</t>
  </si>
  <si>
    <t>KPI_Spine</t>
  </si>
  <si>
    <t>KPI / proxy ledger</t>
  </si>
  <si>
    <t>Decide which metrics matter and which are only proxies.</t>
  </si>
  <si>
    <t>Hist_IS / Hist_BS / Hist_CF / Hist_Segments</t>
  </si>
  <si>
    <t>Raw historical inputs</t>
  </si>
  <si>
    <t>Enter the annual statements, segment data, and invested-capital building blocks from the exhibits.</t>
  </si>
  <si>
    <t>Hist_Drivers</t>
  </si>
  <si>
    <t>Historical economic spine</t>
  </si>
  <si>
    <t>Study growth, margins, reinvestment, ROIC, and FCFF before you forecast.</t>
  </si>
  <si>
    <t>Fact_Bank</t>
  </si>
  <si>
    <t>Evidence to assumption bridge</t>
  </si>
  <si>
    <t>Collect exact facts, then map them to KPIs, forecast knobs, and valuation effects.</t>
  </si>
  <si>
    <t>Driver_Tree</t>
  </si>
  <si>
    <t>Forecast-ready logic</t>
  </si>
  <si>
    <t>Turn the segment engine and facts into driver nodes you can later defend in the report.</t>
  </si>
  <si>
    <t>Forecast_Assumptions / Forecast_Model</t>
  </si>
  <si>
    <t>Explicit forecast</t>
  </si>
  <si>
    <t>Convert the historical spine and driver tree into a six-year DCF forecast.</t>
  </si>
  <si>
    <t>Continuing_Value_Note</t>
  </si>
  <si>
    <t>Mature-state economics</t>
  </si>
  <si>
    <t>State what has to be true in the steady state before you compute terminal value.</t>
  </si>
  <si>
    <t>Market_Data / WACC</t>
  </si>
  <si>
    <t>Market inputs + discount rate</t>
  </si>
  <si>
    <t>Record valuation-date inputs and keep debt / lease treatment consistent.</t>
  </si>
  <si>
    <t>DCF</t>
  </si>
  <si>
    <t>Enterprise value to equity value</t>
  </si>
  <si>
    <t>Use the value-driver method for continuing value and explain the bridge clearly.</t>
  </si>
  <si>
    <t>Sensitivity / Multiples</t>
  </si>
  <si>
    <t>Range and cross-checks</t>
  </si>
  <si>
    <t>Use WACC / g and WACC / ROIC tables plus the pre-specified peer set.</t>
  </si>
  <si>
    <t>Prompt_Log / Output</t>
  </si>
  <si>
    <t>Audit trail + summary</t>
  </si>
  <si>
    <t>Log material prompts and use Output only after the model is clean.</t>
  </si>
  <si>
    <t>Workbook rule</t>
  </si>
  <si>
    <t>No cleaned answer tables, forecast path, WACC answer, or valuation conclusion is preloaded here. The workbook gives you structure, formulas, source anchors, and judgment prompts; you still need to build the case yourself.</t>
  </si>
  <si>
    <t>Color guide</t>
  </si>
  <si>
    <t>Blue text = student inputs and assumptions</t>
  </si>
  <si>
    <t>Black text = formulas / derived outputs</t>
  </si>
  <si>
    <t>Green text = official-source references</t>
  </si>
  <si>
    <t>Yellow fill = cells intended for student entry or review</t>
  </si>
  <si>
    <t>What is not preloaded</t>
  </si>
  <si>
    <t>No forecast path, WACC answer, continuing-value answer, or report answer is prefilled for you.</t>
  </si>
  <si>
    <t>Source Log</t>
  </si>
  <si>
    <t>Preloaded official exhibit list for the case. Add rows only if you rely on an additional official source.</t>
  </si>
  <si>
    <t>Source ID</t>
  </si>
  <si>
    <t>Exhibit</t>
  </si>
  <si>
    <t>Date</t>
  </si>
  <si>
    <t>Source document</t>
  </si>
  <si>
    <t>Official URL</t>
  </si>
  <si>
    <t>Why this source matters</t>
  </si>
  <si>
    <t>S1</t>
  </si>
  <si>
    <t>Exhibit 1</t>
  </si>
  <si>
    <t>2026-02-06</t>
  </si>
  <si>
    <t>Amazon FY2025 Form 10-K (SEC HTML)</t>
  </si>
  <si>
    <t>https://www.sec.gov/Archives/edgar/data/1018724/000101872426000004/amzn-20251231.htm</t>
  </si>
  <si>
    <t>Annual segment history, capex, leases, debt, SBC, taxes, and MD&amp;A framing.</t>
  </si>
  <si>
    <t>S2</t>
  </si>
  <si>
    <t>Exhibit 2</t>
  </si>
  <si>
    <t>2025-02-07</t>
  </si>
  <si>
    <t>Amazon FY2024 Form 10-K (SEC HTML)</t>
  </si>
  <si>
    <t>https://www.sec.gov/Archives/edgar/data/1018724/000101872425000004/amzn-20241231.htm</t>
  </si>
  <si>
    <t>Prior annual baseline for 2022-2024 history and disclosure continuity.</t>
  </si>
  <si>
    <t>S3</t>
  </si>
  <si>
    <t>Exhibit 3</t>
  </si>
  <si>
    <t>Q1 2025</t>
  </si>
  <si>
    <t>Amazon Q1 2025 Form 10-Q (SEC HTML)</t>
  </si>
  <si>
    <t>https://www.sec.gov/Archives/edgar/data/1018724/000101872425000036/amzn-20250331.htm</t>
  </si>
  <si>
    <t>Quarterly segment trends, leases, debt, and MD&amp;A updates.</t>
  </si>
  <si>
    <t>S4</t>
  </si>
  <si>
    <t>Exhibit 4</t>
  </si>
  <si>
    <t>Q2 2025</t>
  </si>
  <si>
    <t>Amazon Q2 2025 Form 10-Q (SEC HTML)</t>
  </si>
  <si>
    <t>https://www.sec.gov/Archives/edgar/data/1018724/000101872425000086/amzn-20250630.htm</t>
  </si>
  <si>
    <t>Quarterly segment trends, Anthropic investment notes, and bridge items.</t>
  </si>
  <si>
    <t>S5</t>
  </si>
  <si>
    <t>Exhibit 5</t>
  </si>
  <si>
    <t>Q3 2025</t>
  </si>
  <si>
    <t>Amazon Q3 2025 Form 10-Q (SEC HTML)</t>
  </si>
  <si>
    <t>https://www.sec.gov/Archives/edgar/data/1018724/000101872425000123/amzn-20250930.htm</t>
  </si>
  <si>
    <t>Quarterly segment trends, AWS infrastructure commentary, and cash / investment notes.</t>
  </si>
  <si>
    <t>S6</t>
  </si>
  <si>
    <t>Exhibit 6</t>
  </si>
  <si>
    <t>2025-05-01</t>
  </si>
  <si>
    <t>Amazon Q1 2025 earnings release</t>
  </si>
  <si>
    <t>https://ir.aboutamazon.com/news-release/news-release-details/2025/Amazon-com-Announces-First-Quarter-Results/default.aspx</t>
  </si>
  <si>
    <t>Q1 segment sales, segment operating income, and TTM OCF / FCF.</t>
  </si>
  <si>
    <t>S7</t>
  </si>
  <si>
    <t>Exhibit 7</t>
  </si>
  <si>
    <t>2025-07-31</t>
  </si>
  <si>
    <t>Amazon Q2 2025 earnings release</t>
  </si>
  <si>
    <t>https://ir.aboutamazon.com/news-release/news-release-details/2025/Amazon-com-Announces-Second-Quarter-Results/default.aspx</t>
  </si>
  <si>
    <t>Q2 segment sales, margins, and TTM cash-flow direction.</t>
  </si>
  <si>
    <t>S8</t>
  </si>
  <si>
    <t>Exhibit 8</t>
  </si>
  <si>
    <t>2025-10-30</t>
  </si>
  <si>
    <t>Amazon Q3 2025 earnings release</t>
  </si>
  <si>
    <t>https://ir.aboutamazon.com/news-release/news-release-details/2025/Amazon-com-Announces-Third-Quarter-Results/</t>
  </si>
  <si>
    <t>Q3 segment sales, margins, special charges, and TTM cash-flow direction.</t>
  </si>
  <si>
    <t>S9</t>
  </si>
  <si>
    <t>Exhibit 9</t>
  </si>
  <si>
    <t>2026-02-05</t>
  </si>
  <si>
    <t>Amazon Q4 / FY2025 earnings release</t>
  </si>
  <si>
    <t>https://ir.aboutamazon.com/news-release/news-release-details/2026/Amazon-com-Announces-Fourth-Quarter-Results/</t>
  </si>
  <si>
    <t>FY2025 segment sales, segment operating income, and capex / FCF framing.</t>
  </si>
  <si>
    <t>S10</t>
  </si>
  <si>
    <t>Exhibit 10</t>
  </si>
  <si>
    <t>Amazon Q1 2025 earnings conference-call page</t>
  </si>
  <si>
    <t>https://ir.aboutamazon.com/events/event-details/2025/Q1-2025-Amazoncom-Inc-Earnings-Conference-Call-/default.aspx</t>
  </si>
  <si>
    <t>Official webcast anchor for management commentary.</t>
  </si>
  <si>
    <t>S11</t>
  </si>
  <si>
    <t>Exhibit 11</t>
  </si>
  <si>
    <t>Amazon Q2 2025 earnings conference-call page</t>
  </si>
  <si>
    <t>https://ir.aboutamazon.com/events/event-details/2025/Q2-2025-Amazoncom-Inc-Earnings-Conference-Call-/default.aspx</t>
  </si>
  <si>
    <t>S12</t>
  </si>
  <si>
    <t>Exhibit 12</t>
  </si>
  <si>
    <t>Amazon Q3 2025 earnings conference-call page</t>
  </si>
  <si>
    <t>https://ir.aboutamazon.com/events/event-details/2025/Q3-2025-Amazoncom-Inc-Earnings-Conference-Call-/default.aspx</t>
  </si>
  <si>
    <t>S13</t>
  </si>
  <si>
    <t>Exhibit 13</t>
  </si>
  <si>
    <t>Amazon Q4 2025 earnings conference-call page</t>
  </si>
  <si>
    <t>https://ir.aboutamazon.com/events/event-details/2026/Q4-2025-Amazoncom-Inc-Earnings-Conference-Call-/default.aspx</t>
  </si>
  <si>
    <t>S14</t>
  </si>
  <si>
    <t>Exhibit 14</t>
  </si>
  <si>
    <t>Source hub</t>
  </si>
  <si>
    <t>Amazon annual reports / shareholder letters</t>
  </si>
  <si>
    <t>https://ir.aboutamazon.com/annual-reports-proxies-and-shareholder-letters/default.aspx</t>
  </si>
  <si>
    <t>Official hub for annual reports, proxy, and shareholder letters.</t>
  </si>
  <si>
    <t>S15</t>
  </si>
  <si>
    <t>Exhibit 15</t>
  </si>
  <si>
    <t>Amazon quarterly results</t>
  </si>
  <si>
    <t>https://ir.aboutamazon.com/quarterly-results/default.aspx</t>
  </si>
  <si>
    <t>Official hub for quarterly releases, slides, and webcast links.</t>
  </si>
  <si>
    <t>S16</t>
  </si>
  <si>
    <t>Exhibit 16</t>
  </si>
  <si>
    <t>Amazon SEC filings</t>
  </si>
  <si>
    <t>https://ir.aboutamazon.com/sec-filings/default.aspx</t>
  </si>
  <si>
    <t>Official hub for 10-K, 10-Q, 8-K, and related filings.</t>
  </si>
  <si>
    <t>Segment Engine Pack</t>
  </si>
  <si>
    <t>Complete this first. Define Amazon's economic engines before you forecast.</t>
  </si>
  <si>
    <t>Proxy rule: use North America, International, and AWS as the disclosed segment backbone. Within commerce, keep 1P retail, 3P seller services, advertising services, and subscription services explicit in your notes even though Amazon does not disclose standalone segment profit for each.</t>
  </si>
  <si>
    <t>A. Segment engine map</t>
  </si>
  <si>
    <t>Engine</t>
  </si>
  <si>
    <t>What is sold</t>
  </si>
  <si>
    <t>Who pays</t>
  </si>
  <si>
    <t>Monetization logic</t>
  </si>
  <si>
    <t>Growth drivers</t>
  </si>
  <si>
    <t>Margin drivers</t>
  </si>
  <si>
    <t>Reinvestment drivers</t>
  </si>
  <si>
    <t>Risk / falsifier</t>
  </si>
  <si>
    <t>North America commerce engine</t>
  </si>
  <si>
    <t/>
  </si>
  <si>
    <t>International commerce engine</t>
  </si>
  <si>
    <t>AWS engine</t>
  </si>
  <si>
    <t>Corporate / shared items</t>
  </si>
  <si>
    <t>B. Monetization map</t>
  </si>
  <si>
    <t>Product / line</t>
  </si>
  <si>
    <t>Payer</t>
  </si>
  <si>
    <t>Pricing logic</t>
  </si>
  <si>
    <t>Demand signal</t>
  </si>
  <si>
    <t>Margin signal</t>
  </si>
  <si>
    <t>Disclosed or proxy?</t>
  </si>
  <si>
    <t>Online stores / 1P retail</t>
  </si>
  <si>
    <t>Third-party seller services</t>
  </si>
  <si>
    <t>Advertising services</t>
  </si>
  <si>
    <t>Subscription services / Prime</t>
  </si>
  <si>
    <t>AWS compute + storage</t>
  </si>
  <si>
    <t>Physical stores / other</t>
  </si>
  <si>
    <t>C. Why one engine is not enough</t>
  </si>
  <si>
    <t>Write two or three sentences explaining why Amazon should not be forecast as one blended engine, and what you would lose if you ignored the difference between retail / platform commerce and AWS.</t>
  </si>
  <si>
    <t>KPI Spine Ledger</t>
  </si>
  <si>
    <t>List the KPIs or proxies that matter most for Amazon. A good KPI points to a forecast knob.</t>
  </si>
  <si>
    <t>KPI / proxy</t>
  </si>
  <si>
    <t>Definition</t>
  </si>
  <si>
    <t>Controls</t>
  </si>
  <si>
    <t>Forecast knob</t>
  </si>
  <si>
    <t>Keep / replace?</t>
  </si>
  <si>
    <t>North America sales growth</t>
  </si>
  <si>
    <t>AWS sales growth</t>
  </si>
  <si>
    <t>North America operating margin</t>
  </si>
  <si>
    <t>International operating margin</t>
  </si>
  <si>
    <t>AWS operating margin</t>
  </si>
  <si>
    <t>ROIC</t>
  </si>
  <si>
    <t>Historical Income Statement Inputs</t>
  </si>
  <si>
    <t>Enter reported annual operating items in $mm unless noted otherwise. Work directly from the raw exhibits.</t>
  </si>
  <si>
    <t>2022A</t>
  </si>
  <si>
    <t>2023A</t>
  </si>
  <si>
    <t>2024A</t>
  </si>
  <si>
    <t>2025A</t>
  </si>
  <si>
    <t>Income statement</t>
  </si>
  <si>
    <t>Revenue</t>
  </si>
  <si>
    <t>Primary anchors: annual reports, 10-K, and the Q4/FY earnings release. Keep units consistent across tabs.</t>
  </si>
  <si>
    <t>Operating income (EBIT)</t>
  </si>
  <si>
    <t>Operating margin</t>
  </si>
  <si>
    <t>Depreciation &amp; amortization</t>
  </si>
  <si>
    <t>Interest expense</t>
  </si>
  <si>
    <t>Pretax income</t>
  </si>
  <si>
    <t>Income tax expense</t>
  </si>
  <si>
    <t>Effective tax rate</t>
  </si>
  <si>
    <t>Net income</t>
  </si>
  <si>
    <t>Stock-based compensation expense</t>
  </si>
  <si>
    <t>Diluted shares outstanding (mm)</t>
  </si>
  <si>
    <t>Historical Balance Sheet Inputs</t>
  </si>
  <si>
    <t>Enter the recast operating and financing items used to build invested capital. Keep operating vs. financing treatment consistent with the DCF bridge.</t>
  </si>
  <si>
    <t>Operating current assets</t>
  </si>
  <si>
    <t>Accounts receivable</t>
  </si>
  <si>
    <t>Students may refine the invested-capital build if they explain the classification and apply it consistently. Keep the EV-to-equity bridge separate from invested capital.</t>
  </si>
  <si>
    <t>Inventories</t>
  </si>
  <si>
    <t>Other operating current assets</t>
  </si>
  <si>
    <t>Total operating current assets</t>
  </si>
  <si>
    <t>Operating current liabilities</t>
  </si>
  <si>
    <t>Accounts payable</t>
  </si>
  <si>
    <t>Accrued expenses and other</t>
  </si>
  <si>
    <t>Deferred revenue / contract liabilities</t>
  </si>
  <si>
    <t>Total operating current liabilities</t>
  </si>
  <si>
    <t>Operating working capital</t>
  </si>
  <si>
    <t>Long-term operating assets and liabilities</t>
  </si>
  <si>
    <t>PP&amp;E, net</t>
  </si>
  <si>
    <t>Operating lease ROU assets</t>
  </si>
  <si>
    <t>Goodwill + acquired intangibles (if treated as operating)</t>
  </si>
  <si>
    <t>Other long-term operating assets</t>
  </si>
  <si>
    <t>Total long-term operating assets</t>
  </si>
  <si>
    <t>Operating lease liabilities</t>
  </si>
  <si>
    <t>Other long-term operating liabilities</t>
  </si>
  <si>
    <t>Total long-term operating liabilities</t>
  </si>
  <si>
    <t>Invested capital</t>
  </si>
  <si>
    <t>Non-operating and financing items</t>
  </si>
  <si>
    <t>Cash and cash equivalents</t>
  </si>
  <si>
    <t>Marketable securities</t>
  </si>
  <si>
    <t>Short-term debt</t>
  </si>
  <si>
    <t>Long-term debt</t>
  </si>
  <si>
    <t>Finance lease liabilities</t>
  </si>
  <si>
    <t>Other non-operating investments</t>
  </si>
  <si>
    <t>Historical Cash Flow Inputs</t>
  </si>
  <si>
    <t>Enter annual cash-flow items used for capex, FCFF, and cross-checks. Do not substitute LLM summaries for filing numbers.</t>
  </si>
  <si>
    <t>Cash flow items</t>
  </si>
  <si>
    <t>Cash from operations</t>
  </si>
  <si>
    <t>Use this tab for raw reported cash-flow items. FCFF is computed in Hist_Drivers.</t>
  </si>
  <si>
    <t>Purchases of property and equipment (Capex)</t>
  </si>
  <si>
    <t>Acquisitions</t>
  </si>
  <si>
    <t>Share-based compensation</t>
  </si>
  <si>
    <t>Depreciation &amp; amortization (if sourced here)</t>
  </si>
  <si>
    <t>Historical Segment Data</t>
  </si>
  <si>
    <t>Use full-year segment sales and segment operating income from Amazon's disclosures. Keep 1P / 3P / advertising / Prime mix evidence in Fact_Bank.</t>
  </si>
  <si>
    <t>Segment sales</t>
  </si>
  <si>
    <t>North America sales</t>
  </si>
  <si>
    <t>Amazon's segment disclosures are central to this project. Use them to think separately about North America, International, and AWS drivers.</t>
  </si>
  <si>
    <t>International sales</t>
  </si>
  <si>
    <t>AWS sales</t>
  </si>
  <si>
    <t>Total segment sales</t>
  </si>
  <si>
    <t>Total company sales</t>
  </si>
  <si>
    <t>Sales check</t>
  </si>
  <si>
    <t>Segment operating income</t>
  </si>
  <si>
    <t>North America operating income</t>
  </si>
  <si>
    <t>International operating income</t>
  </si>
  <si>
    <t>AWS operating income</t>
  </si>
  <si>
    <t>Total segment operating income</t>
  </si>
  <si>
    <t>Total company operating income</t>
  </si>
  <si>
    <t>EBIT check</t>
  </si>
  <si>
    <t>Segment margins</t>
  </si>
  <si>
    <t>North America margin</t>
  </si>
  <si>
    <t>International margin</t>
  </si>
  <si>
    <t>AWS margin</t>
  </si>
  <si>
    <t>Historical Valuation Drivers</t>
  </si>
  <si>
    <t>This is the quantitative spine of the case. Use it together with Segment_Engine, Fact_Bank, and Driver_Tree before setting forecast assumptions.</t>
  </si>
  <si>
    <t>Historical drivers</t>
  </si>
  <si>
    <t>A clean historical section helps students understand the logic of g = ROIC x reinvestment. Check whether the implied growth line looks sensible.</t>
  </si>
  <si>
    <t>Revenue growth</t>
  </si>
  <si>
    <t>EBIT</t>
  </si>
  <si>
    <t>EBIT margin</t>
  </si>
  <si>
    <t>Marginal tax rate</t>
  </si>
  <si>
    <t>NOPLAT</t>
  </si>
  <si>
    <t>D&amp;A</t>
  </si>
  <si>
    <t>Capex</t>
  </si>
  <si>
    <t>OWC / sales</t>
  </si>
  <si>
    <t>Change in OWC</t>
  </si>
  <si>
    <t>Net investment</t>
  </si>
  <si>
    <t>FCFF</t>
  </si>
  <si>
    <t>Average invested capital</t>
  </si>
  <si>
    <t>Reinvestment rate</t>
  </si>
  <si>
    <t>Growth implied by ROIC x reinvestment</t>
  </si>
  <si>
    <t>Fact Bank and Assumption Bridge</t>
  </si>
  <si>
    <t>This is the bridge from evidence to forecast architecture.</t>
  </si>
  <si>
    <t>ID</t>
  </si>
  <si>
    <t>Category</t>
  </si>
  <si>
    <t>Statement / quote</t>
  </si>
  <si>
    <t>Label</t>
  </si>
  <si>
    <t>Valuation effect</t>
  </si>
  <si>
    <t>Notes</t>
  </si>
  <si>
    <t>F01</t>
  </si>
  <si>
    <t>Growth</t>
  </si>
  <si>
    <t>F02</t>
  </si>
  <si>
    <t>F03</t>
  </si>
  <si>
    <t>F04</t>
  </si>
  <si>
    <t>F05</t>
  </si>
  <si>
    <t>Margin</t>
  </si>
  <si>
    <t>F06</t>
  </si>
  <si>
    <t>F07</t>
  </si>
  <si>
    <t>F08</t>
  </si>
  <si>
    <t>F09</t>
  </si>
  <si>
    <t>Reinvestment</t>
  </si>
  <si>
    <t>F10</t>
  </si>
  <si>
    <t>F11</t>
  </si>
  <si>
    <t>F12</t>
  </si>
  <si>
    <t>F13</t>
  </si>
  <si>
    <t>Bridge / capital structure</t>
  </si>
  <si>
    <t>F14</t>
  </si>
  <si>
    <t>F15</t>
  </si>
  <si>
    <t>F16</t>
  </si>
  <si>
    <t>Continuing value</t>
  </si>
  <si>
    <t>F17</t>
  </si>
  <si>
    <t>F18</t>
  </si>
  <si>
    <t>F19</t>
  </si>
  <si>
    <t>F20</t>
  </si>
  <si>
    <t>Driver Tree</t>
  </si>
  <si>
    <t>Use this after Segment_Engine, Hist_Drivers, and Fact_Bank. Each node should tell you what to change in Forecast_Assumptions and what logic you can later cite in the report.</t>
  </si>
  <si>
    <t>A good driver tree links one business claim to one measurable KPI or proxy and one forecast knob. Many nodes will map to the same forecast line; that is fine. The point is to make the economic story explicit, not to create more lines in the model.</t>
  </si>
  <si>
    <t>Branch</t>
  </si>
  <si>
    <t>Driver node</t>
  </si>
  <si>
    <t>Why it matters economically</t>
  </si>
  <si>
    <t>Fact Bank ID(s)</t>
  </si>
  <si>
    <t>Source ID(s)</t>
  </si>
  <si>
    <t>Used in memo?</t>
  </si>
  <si>
    <t>North America</t>
  </si>
  <si>
    <t>International</t>
  </si>
  <si>
    <t>AWS</t>
  </si>
  <si>
    <t>Advertising / Prime</t>
  </si>
  <si>
    <t>Reinvestment / capex</t>
  </si>
  <si>
    <t>Working capital / capital turns</t>
  </si>
  <si>
    <t>Bridge / dilution</t>
  </si>
  <si>
    <t>Forecast Assumptions</t>
  </si>
  <si>
    <t>Blue cells are assumptions. Start from Hist_Drivers, Segment_Engine, Fact_Bank, and Driver_Tree before entering numbers.</t>
  </si>
  <si>
    <t>2026E</t>
  </si>
  <si>
    <t>2027E</t>
  </si>
  <si>
    <t>2028E</t>
  </si>
  <si>
    <t>2029E</t>
  </si>
  <si>
    <t>2030E</t>
  </si>
  <si>
    <t>2031E</t>
  </si>
  <si>
    <t>Evidence note</t>
  </si>
  <si>
    <t>Source Log ID</t>
  </si>
  <si>
    <t>Segment growth assumptions</t>
  </si>
  <si>
    <t>International sales growth</t>
  </si>
  <si>
    <t>Segment operating margins</t>
  </si>
  <si>
    <t>Consolidated tax and reinvestment</t>
  </si>
  <si>
    <t>D&amp;A as % sales</t>
  </si>
  <si>
    <t>Capex as % sales</t>
  </si>
  <si>
    <t>OWC as % sales</t>
  </si>
  <si>
    <t>Terminal growth rate</t>
  </si>
  <si>
    <t>Terminal ROIC</t>
  </si>
  <si>
    <t>Tip: keep assumptions sparse and defensible. Use LLMs to retrieve evidence, compare management language across filings, and challenge your own forecast, but do not let the model set numeric assumptions without independent judgment.</t>
  </si>
  <si>
    <t>Forecast Model</t>
  </si>
  <si>
    <t>The explicit forecast converts segment assumptions into NOPLAT, reinvestment, FCFF, invested capital, and ROIC. Keep the segment story and reinvestment story connected.</t>
  </si>
  <si>
    <t>North America growth</t>
  </si>
  <si>
    <t>International growth</t>
  </si>
  <si>
    <t>AWS growth</t>
  </si>
  <si>
    <t>Total sales</t>
  </si>
  <si>
    <t>Total sales growth</t>
  </si>
  <si>
    <t>Total operating income</t>
  </si>
  <si>
    <t>Growth cross-check (ROIC x reinvestment)</t>
  </si>
  <si>
    <t>Continuing Value Note</t>
  </si>
  <si>
    <t>Complete this before you lock the DCF. Keep it short and qualitative.</t>
  </si>
  <si>
    <t>Do not compute a terminal value here. State your mature-state economics clearly: what persists, what fades, what normalizes, and what level of reinvestment is needed to support mature growth.</t>
  </si>
  <si>
    <t>A. Qualitative continuing-value note</t>
  </si>
  <si>
    <t>Dimension</t>
  </si>
  <si>
    <t>Your call</t>
  </si>
  <si>
    <t>Why</t>
  </si>
  <si>
    <t>AWS durability and mature growth</t>
  </si>
  <si>
    <t>Commerce margin quality</t>
  </si>
  <si>
    <t>Advertising and Prime support to mix</t>
  </si>
  <si>
    <t>Mature reinvestment need</t>
  </si>
  <si>
    <t>Fade speed / terminal ROIC</t>
  </si>
  <si>
    <t>Market Data and Bridge Inputs</t>
  </si>
  <si>
    <t>Use official filings for bridge items and approved market data for price / beta inputs. Keep market inputs separate from accounting inputs.</t>
  </si>
  <si>
    <t>Valuation setup</t>
  </si>
  <si>
    <t>Valuation date</t>
  </si>
  <si>
    <t>Closing share price</t>
  </si>
  <si>
    <t>Market capitalization ($mm)</t>
  </si>
  <si>
    <t>Bridge items from filings or approved data sources</t>
  </si>
  <si>
    <t>Minority interest / other claims</t>
  </si>
  <si>
    <t>Cost of Capital (WACC)</t>
  </si>
  <si>
    <t>Use market-value weights. Your debt and lease treatment here must match the EV-to-equity bridge.</t>
  </si>
  <si>
    <t>Inputs and formulas</t>
  </si>
  <si>
    <t>Risk-free rate</t>
  </si>
  <si>
    <t>Beta</t>
  </si>
  <si>
    <t>Equity risk premium</t>
  </si>
  <si>
    <t>Size / other premium</t>
  </si>
  <si>
    <t>Cost of equity</t>
  </si>
  <si>
    <t>Pre-tax cost of debt</t>
  </si>
  <si>
    <t>After-tax cost of debt</t>
  </si>
  <si>
    <t>Market value of equity</t>
  </si>
  <si>
    <t>Debt used in WACC</t>
  </si>
  <si>
    <t>Weight of equity</t>
  </si>
  <si>
    <t>Weight of debt</t>
  </si>
  <si>
    <t>WACC</t>
  </si>
  <si>
    <t>DCF Valuation</t>
  </si>
  <si>
    <t>Use DCF as the primary method. The continuing value should be anchored in mature growth and mature ROIC, not a hidden extrapolation.</t>
  </si>
  <si>
    <t>Explicit PV</t>
  </si>
  <si>
    <t>Terminal-year NOPLAT (2031)</t>
  </si>
  <si>
    <t>Year number</t>
  </si>
  <si>
    <t>Terminal-year FCFF (2031)</t>
  </si>
  <si>
    <t>Discount factor</t>
  </si>
  <si>
    <t>Present value of FCFF</t>
  </si>
  <si>
    <t>NOPLAT in 2032</t>
  </si>
  <si>
    <t>FCFF in 2032</t>
  </si>
  <si>
    <t>PV of terminal value</t>
  </si>
  <si>
    <t>Enterprise value</t>
  </si>
  <si>
    <t>Add: excess cash</t>
  </si>
  <si>
    <t>Add: other non-operating investments</t>
  </si>
  <si>
    <t>Less: debt + finance leases</t>
  </si>
  <si>
    <t>Less: operating lease liabilities</t>
  </si>
  <si>
    <t>Add / (less): other bridge adjustments</t>
  </si>
  <si>
    <t>Bridge adjustment total</t>
  </si>
  <si>
    <t>Equity value</t>
  </si>
  <si>
    <t>Diluted shares (mm)</t>
  </si>
  <si>
    <t>Implied value per share</t>
  </si>
  <si>
    <t>Current price</t>
  </si>
  <si>
    <t>Implied upside / downside</t>
  </si>
  <si>
    <t>Explicit periods</t>
  </si>
  <si>
    <t>Sensitivity and Scenarios</t>
  </si>
  <si>
    <t>Use sensitivities and scenarios to understand what the valuation is most exposed to. They do not replace business judgment.</t>
  </si>
  <si>
    <t>Per-share value: WACC vs terminal growth</t>
  </si>
  <si>
    <t>Sensitivity tables should help students see how much of the value comes from continuing-value assumptions. They are not substitutes for business judgment.</t>
  </si>
  <si>
    <t>g \ WACC</t>
  </si>
  <si>
    <t>Per-share value: WACC vs terminal ROIC</t>
  </si>
  <si>
    <t>ROIC \ WACC</t>
  </si>
  <si>
    <t>Prompt Log</t>
  </si>
  <si>
    <t>Optional organizational tab. Use it if it helps you keep track of prompts that materially shaped retrieval, assumptions, or writing.</t>
  </si>
  <si>
    <t>Task</t>
  </si>
  <si>
    <t>Prompt version</t>
  </si>
  <si>
    <t>Model / tool</t>
  </si>
  <si>
    <t>Source excerpts or docs used</t>
  </si>
  <si>
    <t>Output used</t>
  </si>
  <si>
    <t>Output rejected</t>
  </si>
  <si>
    <t>Verification notes</t>
  </si>
  <si>
    <t>Free cash flow (company-defined, if available, optional)</t>
  </si>
  <si>
    <t>Normalized marginal tax rate set at 20.5%, close to the recent effective range but smoother than the reported annual tax line. Source: FY2025 10-K tax note.</t>
  </si>
  <si>
    <t>Use this note to state direction and logic, not to force precision. For example, if you assume Amazon stays a high-return platform but with lower growth and lower capital intensity than the explicit period, say so directly.</t>
  </si>
  <si>
    <t>Explain cash, debt, leases, minority interests, and any other adjustments clearly and consistently.</t>
  </si>
  <si>
    <t>Start with Exhibits 1-5 for annual history, segment economics, leases, debt, SBC, taxes, and the 2025 capex / FCF swing. Then use Exhibits 6-13 for higher-frequency commentary on AWS demand, infrastructure intensity, retail efficiency, advertising, and margin pressure. Ask the LLM for exact quotations with exhibit labels first; only then organize them here. You can add more fact rows.</t>
  </si>
  <si>
    <t>All extracted from FY2025 10K. Leave blank if no information provided in 10K.</t>
  </si>
  <si>
    <t>Used a clean market-data source for the risk-free rate, beta, and debt cost; then decide whether operating leases belong in WACC debt. That choice must match the bridge discussion.</t>
  </si>
  <si>
    <t xml:space="preserve">Continuing value </t>
  </si>
  <si>
    <t>Terminal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</si>
</sst>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Red]\(\$#,##0.0\);\-"/>
    <numFmt numFmtId="165" formatCode="#,##0;[Red]\(#,##0\);\-"/>
    <numFmt numFmtId="166" formatCode="\$#,##0;[Red]\(\$#,##0\);\-"/>
    <numFmt numFmtId="167" formatCode="0.0%;[Red]\(0.0%\);\-"/>
    <numFmt numFmtId="168" formatCode="0.0000"/>
    <numFmt numFmtId="170" formatCode="\$#,##0.00;[Red]\(\$#,##0.00\);\-"/>
    <numFmt numFmtId="171" formatCode="yyyy\-mm\-dd"/>
  </numFmts>
  <fonts count="19" x14ac:knownFonts="1">
    <font>
      <sz val="11"/>
      <color theme="1"/>
      <name val="Calibri"/>
      <family val="2"/>
      <scheme val="minor"/>
    </font>
    <font>
      <b/>
      <sz val="14"/>
      <color rgb="FFFFFFFF"/>
      <name val="Calibri"/>
    </font>
    <font>
      <i/>
      <sz val="9"/>
      <color rgb="FF44546A"/>
      <name val="Calibri"/>
    </font>
    <font>
      <b/>
      <sz val="10"/>
      <color rgb="FFFFFFFF"/>
      <name val="Calibri"/>
    </font>
    <font>
      <b/>
      <sz val="10"/>
      <color rgb="FF000000"/>
      <name val="Calibri"/>
    </font>
    <font>
      <sz val="10"/>
      <color rgb="FF000000"/>
      <name val="Calibri"/>
    </font>
    <font>
      <sz val="10"/>
      <color rgb="FF2F75B5"/>
      <name val="Calibri"/>
    </font>
    <font>
      <b/>
      <sz val="16"/>
      <color rgb="FF1F4E78"/>
      <name val="Calibri"/>
    </font>
    <font>
      <i/>
      <sz val="10"/>
      <color rgb="FF666666"/>
      <name val="Calibri"/>
    </font>
    <font>
      <sz val="10"/>
      <name val="Calibri"/>
    </font>
    <font>
      <b/>
      <sz val="11"/>
      <color rgb="FFFFFFFF"/>
      <name val="Calibri"/>
    </font>
    <font>
      <b/>
      <sz val="11"/>
      <color rgb="FF000000"/>
      <name val="Calibri"/>
    </font>
    <font>
      <b/>
      <sz val="11"/>
      <name val="Calibri"/>
    </font>
    <font>
      <sz val="11"/>
      <color rgb="FF008000"/>
      <name val="Calibri"/>
    </font>
    <font>
      <i/>
      <sz val="11"/>
      <color rgb="FF666666"/>
      <name val="Calibri"/>
    </font>
    <font>
      <sz val="11"/>
      <color rgb="FF0000FF"/>
      <name val="Calibri"/>
    </font>
    <font>
      <sz val="10"/>
      <name val="Calibri"/>
      <family val="2"/>
    </font>
    <font>
      <sz val="10"/>
      <color rgb="FF2F75B5"/>
      <name val="Calibri"/>
      <family val="2"/>
    </font>
    <font>
      <sz val="10"/>
      <color rgb="FF000000"/>
      <name val="Calibri"/>
      <family val="2"/>
    </font>
  </fonts>
  <fills count="14">
    <fill>
      <patternFill patternType="none"/>
    </fill>
    <fill>
      <patternFill patternType="gray125"/>
    </fill>
    <fill>
      <patternFill patternType="solid">
        <fgColor rgb="FF1F4E79"/>
      </patternFill>
    </fill>
    <fill>
      <patternFill patternType="solid">
        <fgColor rgb="FFF4F8FC"/>
      </patternFill>
    </fill>
    <fill>
      <patternFill patternType="solid">
        <fgColor rgb="FF2F75B5"/>
      </patternFill>
    </fill>
    <fill>
      <patternFill patternType="solid">
        <fgColor rgb="FFF3F5F7"/>
      </patternFill>
    </fill>
    <fill>
      <patternFill patternType="solid">
        <fgColor rgb="FFFFF2CC"/>
      </patternFill>
    </fill>
    <fill>
      <patternFill patternType="solid">
        <fgColor rgb="FFFCE4D6"/>
      </patternFill>
    </fill>
    <fill>
      <patternFill patternType="solid">
        <fgColor rgb="FFD9E2F3"/>
      </patternFill>
    </fill>
    <fill>
      <patternFill patternType="solid">
        <fgColor rgb="FFEEF6FC"/>
      </patternFill>
    </fill>
    <fill>
      <patternFill patternType="solid">
        <fgColor rgb="FF1F4E78"/>
      </patternFill>
    </fill>
    <fill>
      <patternFill patternType="solid">
        <fgColor rgb="FFF3F4F6"/>
      </patternFill>
    </fill>
    <fill>
      <patternFill patternType="solid">
        <fgColor rgb="FFE2F0D9"/>
      </patternFill>
    </fill>
    <fill>
      <patternFill patternType="solid">
        <fgColor rgb="FFFFF2CC"/>
      </patternFill>
    </fill>
  </fills>
  <borders count="24">
    <border>
      <left/>
      <right/>
      <top/>
      <bottom/>
      <diagonal/>
    </border>
    <border>
      <left style="medium">
        <color rgb="FF1F4E79"/>
      </left>
      <right style="medium">
        <color rgb="FF1F4E79"/>
      </right>
      <top style="medium">
        <color rgb="FF1F4E79"/>
      </top>
      <bottom style="medium">
        <color rgb="FF1F4E79"/>
      </bottom>
      <diagonal/>
    </border>
    <border>
      <left style="thin">
        <color rgb="FFB7C3D0"/>
      </left>
      <right style="thin">
        <color rgb="FFB7C3D0"/>
      </right>
      <top style="thin">
        <color rgb="FFB7C3D0"/>
      </top>
      <bottom style="thin">
        <color rgb="FFB7C3D0"/>
      </bottom>
      <diagonal/>
    </border>
    <border>
      <left/>
      <right/>
      <top style="medium">
        <color rgb="FF1F4E79"/>
      </top>
      <bottom/>
      <diagonal/>
    </border>
    <border>
      <left/>
      <right style="medium">
        <color rgb="FF1F4E79"/>
      </right>
      <top style="medium">
        <color rgb="FF1F4E79"/>
      </top>
      <bottom/>
      <diagonal/>
    </border>
    <border>
      <left/>
      <right/>
      <top style="medium">
        <color rgb="FF1F4E79"/>
      </top>
      <bottom style="medium">
        <color rgb="FF1F4E79"/>
      </bottom>
      <diagonal/>
    </border>
    <border>
      <left/>
      <right style="medium">
        <color rgb="FF1F4E79"/>
      </right>
      <top style="medium">
        <color rgb="FF1F4E79"/>
      </top>
      <bottom style="medium">
        <color rgb="FF1F4E79"/>
      </bottom>
      <diagonal/>
    </border>
    <border>
      <left/>
      <right/>
      <top style="thin">
        <color rgb="FFB7C3D0"/>
      </top>
      <bottom/>
      <diagonal/>
    </border>
    <border>
      <left/>
      <right style="thin">
        <color rgb="FFB7C3D0"/>
      </right>
      <top style="thin">
        <color rgb="FFB7C3D0"/>
      </top>
      <bottom/>
      <diagonal/>
    </border>
    <border>
      <left/>
      <right/>
      <top style="thin">
        <color rgb="FFB7C3D0"/>
      </top>
      <bottom style="thin">
        <color rgb="FFB7C3D0"/>
      </bottom>
      <diagonal/>
    </border>
    <border>
      <left/>
      <right style="thin">
        <color rgb="FFB7C3D0"/>
      </right>
      <top style="thin">
        <color rgb="FFB7C3D0"/>
      </top>
      <bottom style="thin">
        <color rgb="FFB7C3D0"/>
      </bottom>
      <diagonal/>
    </border>
    <border>
      <left style="thin">
        <color rgb="FFB7C3D0"/>
      </left>
      <right/>
      <top/>
      <bottom/>
      <diagonal/>
    </border>
    <border>
      <left/>
      <right style="thin">
        <color rgb="FFB7C3D0"/>
      </right>
      <top/>
      <bottom/>
      <diagonal/>
    </border>
    <border>
      <left style="thin">
        <color rgb="FFB7C3D0"/>
      </left>
      <right/>
      <top/>
      <bottom style="thin">
        <color rgb="FFB7C3D0"/>
      </bottom>
      <diagonal/>
    </border>
    <border>
      <left/>
      <right/>
      <top/>
      <bottom style="thin">
        <color rgb="FFB7C3D0"/>
      </bottom>
      <diagonal/>
    </border>
    <border>
      <left/>
      <right style="thin">
        <color rgb="FFB7C3D0"/>
      </right>
      <top/>
      <bottom style="thin">
        <color rgb="FFB7C3D0"/>
      </bottom>
      <diagonal/>
    </border>
    <border>
      <left style="medium">
        <color rgb="FF1F4E79"/>
      </left>
      <right/>
      <top/>
      <bottom/>
      <diagonal/>
    </border>
    <border>
      <left/>
      <right style="medium">
        <color rgb="FF1F4E79"/>
      </right>
      <top/>
      <bottom/>
      <diagonal/>
    </border>
    <border>
      <left style="medium">
        <color rgb="FF1F4E79"/>
      </left>
      <right/>
      <top/>
      <bottom style="medium">
        <color rgb="FF1F4E79"/>
      </bottom>
      <diagonal/>
    </border>
    <border>
      <left/>
      <right/>
      <top/>
      <bottom style="medium">
        <color rgb="FF1F4E79"/>
      </bottom>
      <diagonal/>
    </border>
    <border>
      <left/>
      <right style="medium">
        <color rgb="FF1F4E79"/>
      </right>
      <top/>
      <bottom style="medium">
        <color rgb="FF1F4E79"/>
      </bottom>
      <diagonal/>
    </border>
    <border>
      <left style="thin">
        <color rgb="FFB7B7B7"/>
      </left>
      <right style="thin">
        <color rgb="FFB7B7B7"/>
      </right>
      <top style="thin">
        <color rgb="FFB7B7B7"/>
      </top>
      <bottom style="thin">
        <color rgb="FFB7B7B7"/>
      </bottom>
      <diagonal/>
    </border>
    <border>
      <left/>
      <right/>
      <top style="medium">
        <color rgb="FF1F4E78"/>
      </top>
      <bottom style="thin">
        <color rgb="FFB7B7B7"/>
      </bottom>
      <diagonal/>
    </border>
    <border>
      <left/>
      <right/>
      <top/>
      <bottom style="thin">
        <color rgb="FFB7B7B7"/>
      </bottom>
      <diagonal/>
    </border>
  </borders>
  <cellStyleXfs count="1">
    <xf numFmtId="0" fontId="0" fillId="0" borderId="0"/>
  </cellStyleXfs>
  <cellXfs count="89">
    <xf numFmtId="0" fontId="0" fillId="0" borderId="0" xfId="0"/>
    <xf numFmtId="0" fontId="4" fillId="5" borderId="2" xfId="0" applyFont="1" applyFill="1" applyBorder="1" applyAlignment="1">
      <alignment horizontal="left" vertical="center"/>
    </xf>
    <xf numFmtId="0" fontId="3" fillId="2"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165" fontId="6" fillId="6" borderId="2" xfId="0" applyNumberFormat="1" applyFont="1" applyFill="1" applyBorder="1" applyAlignment="1">
      <alignment horizontal="right" vertical="center"/>
    </xf>
    <xf numFmtId="166" fontId="5" fillId="3" borderId="2" xfId="0" applyNumberFormat="1" applyFont="1" applyFill="1" applyBorder="1" applyAlignment="1">
      <alignment horizontal="right" vertical="center"/>
    </xf>
    <xf numFmtId="166" fontId="6" fillId="6" borderId="2" xfId="0" applyNumberFormat="1" applyFont="1" applyFill="1" applyBorder="1" applyAlignment="1">
      <alignment horizontal="right" vertical="center"/>
    </xf>
    <xf numFmtId="0" fontId="5" fillId="5" borderId="2" xfId="0" applyFont="1" applyFill="1" applyBorder="1" applyAlignment="1">
      <alignment horizontal="left" vertical="center"/>
    </xf>
    <xf numFmtId="167" fontId="5" fillId="3" borderId="2" xfId="0" applyNumberFormat="1" applyFont="1" applyFill="1" applyBorder="1" applyAlignment="1">
      <alignment horizontal="right" vertical="center"/>
    </xf>
    <xf numFmtId="165" fontId="5" fillId="3" borderId="2" xfId="0" applyNumberFormat="1" applyFont="1" applyFill="1" applyBorder="1" applyAlignment="1">
      <alignment horizontal="right" vertical="center"/>
    </xf>
    <xf numFmtId="165" fontId="5" fillId="7" borderId="2" xfId="0" applyNumberFormat="1" applyFont="1" applyFill="1" applyBorder="1" applyAlignment="1">
      <alignment horizontal="right" vertical="center"/>
    </xf>
    <xf numFmtId="167" fontId="6" fillId="6" borderId="2" xfId="0" applyNumberFormat="1" applyFont="1" applyFill="1" applyBorder="1" applyAlignment="1">
      <alignment horizontal="right" vertical="center"/>
    </xf>
    <xf numFmtId="0" fontId="6" fillId="6" borderId="2" xfId="0" applyFont="1" applyFill="1" applyBorder="1" applyAlignment="1">
      <alignment horizontal="center" vertical="center"/>
    </xf>
    <xf numFmtId="0" fontId="5" fillId="3" borderId="2" xfId="0" applyFont="1" applyFill="1" applyBorder="1" applyAlignment="1">
      <alignment horizontal="center" vertical="center"/>
    </xf>
    <xf numFmtId="167" fontId="5" fillId="6" borderId="2" xfId="0" applyNumberFormat="1" applyFont="1" applyFill="1" applyBorder="1" applyAlignment="1">
      <alignment horizontal="right" vertical="center"/>
    </xf>
    <xf numFmtId="168" fontId="5" fillId="3" borderId="2"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7" fontId="3" fillId="2" borderId="2" xfId="0" applyNumberFormat="1" applyFont="1" applyFill="1" applyBorder="1" applyAlignment="1">
      <alignment horizontal="center" vertical="center"/>
    </xf>
    <xf numFmtId="0" fontId="0" fillId="0" borderId="7"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170" fontId="5" fillId="3" borderId="2" xfId="0" applyNumberFormat="1" applyFont="1" applyFill="1" applyBorder="1" applyAlignment="1">
      <alignment horizontal="right" vertical="center"/>
    </xf>
    <xf numFmtId="0" fontId="0" fillId="0" borderId="0" xfId="0" applyAlignment="1">
      <alignment vertical="top" wrapText="1"/>
    </xf>
    <xf numFmtId="0" fontId="11" fillId="11" borderId="22" xfId="0" applyFont="1" applyFill="1" applyBorder="1" applyAlignment="1">
      <alignment horizontal="center" vertical="top" wrapText="1"/>
    </xf>
    <xf numFmtId="0" fontId="12" fillId="0" borderId="23" xfId="0" applyFont="1" applyBorder="1" applyAlignment="1">
      <alignment vertical="top" wrapText="1"/>
    </xf>
    <xf numFmtId="0" fontId="0" fillId="0" borderId="23" xfId="0" applyBorder="1" applyAlignment="1">
      <alignment vertical="top" wrapText="1"/>
    </xf>
    <xf numFmtId="0" fontId="14" fillId="11" borderId="23" xfId="0" applyFont="1" applyFill="1" applyBorder="1" applyAlignment="1">
      <alignment horizontal="left" vertical="top" wrapText="1"/>
    </xf>
    <xf numFmtId="0" fontId="11" fillId="11" borderId="22" xfId="0" applyFont="1" applyFill="1" applyBorder="1" applyAlignment="1">
      <alignment vertical="top" wrapText="1"/>
    </xf>
    <xf numFmtId="0" fontId="15" fillId="13" borderId="23" xfId="0" applyFont="1" applyFill="1" applyBorder="1" applyAlignment="1">
      <alignment horizontal="left" vertical="top" wrapText="1"/>
    </xf>
    <xf numFmtId="0" fontId="11" fillId="11" borderId="22"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1" fillId="11" borderId="22" xfId="0" applyFont="1" applyFill="1" applyBorder="1" applyAlignment="1">
      <alignment horizontal="center" vertical="center"/>
    </xf>
    <xf numFmtId="0" fontId="11" fillId="0" borderId="0" xfId="0" applyFont="1" applyAlignment="1">
      <alignment horizontal="left" vertical="center"/>
    </xf>
    <xf numFmtId="167" fontId="15" fillId="13" borderId="23" xfId="0" applyNumberFormat="1" applyFont="1" applyFill="1" applyBorder="1" applyAlignment="1">
      <alignment horizontal="left" vertical="center" wrapText="1"/>
    </xf>
    <xf numFmtId="0" fontId="10" fillId="10" borderId="0" xfId="0" applyFont="1" applyFill="1" applyAlignment="1">
      <alignment horizontal="left" vertical="top" wrapText="1"/>
    </xf>
    <xf numFmtId="0" fontId="0" fillId="0" borderId="0" xfId="0"/>
    <xf numFmtId="0" fontId="0" fillId="0" borderId="0" xfId="0" applyAlignment="1">
      <alignment vertical="top" wrapText="1"/>
    </xf>
    <xf numFmtId="0" fontId="8" fillId="0" borderId="0" xfId="0" applyFont="1" applyAlignment="1">
      <alignment horizontal="left" vertical="center" wrapText="1"/>
    </xf>
    <xf numFmtId="0" fontId="13" fillId="12" borderId="23" xfId="0" applyFont="1" applyFill="1" applyBorder="1" applyAlignment="1">
      <alignment horizontal="left" vertical="center" wrapText="1"/>
    </xf>
    <xf numFmtId="0" fontId="7" fillId="0" borderId="0" xfId="0" applyFont="1" applyAlignment="1">
      <alignment horizontal="center" vertical="center" wrapText="1"/>
    </xf>
    <xf numFmtId="0" fontId="9" fillId="9" borderId="21" xfId="0" applyFont="1" applyFill="1" applyBorder="1" applyAlignment="1">
      <alignment horizontal="left" vertical="center" wrapText="1"/>
    </xf>
    <xf numFmtId="0" fontId="8" fillId="0" borderId="0" xfId="0" applyFont="1" applyAlignment="1">
      <alignment wrapText="1"/>
    </xf>
    <xf numFmtId="0" fontId="7" fillId="0" borderId="0" xfId="0" applyFont="1" applyAlignment="1">
      <alignment horizontal="left" vertical="center"/>
    </xf>
    <xf numFmtId="0" fontId="15" fillId="13" borderId="23" xfId="0" applyFont="1" applyFill="1" applyBorder="1" applyAlignment="1">
      <alignment horizontal="left" vertical="top" wrapText="1"/>
    </xf>
    <xf numFmtId="0" fontId="8" fillId="0" borderId="0" xfId="0" applyFont="1" applyAlignment="1">
      <alignment vertical="center" wrapText="1"/>
    </xf>
    <xf numFmtId="0" fontId="9" fillId="9" borderId="21" xfId="0" applyFont="1" applyFill="1" applyBorder="1" applyAlignment="1">
      <alignment vertical="center" wrapText="1"/>
    </xf>
    <xf numFmtId="0" fontId="3" fillId="4" borderId="1" xfId="0" applyFont="1" applyFill="1" applyBorder="1" applyAlignment="1">
      <alignment horizontal="left" vertical="center"/>
    </xf>
    <xf numFmtId="0" fontId="0" fillId="0" borderId="5" xfId="0" applyBorder="1"/>
    <xf numFmtId="0" fontId="0" fillId="0" borderId="6" xfId="0" applyBorder="1"/>
    <xf numFmtId="0" fontId="2" fillId="3" borderId="2" xfId="0" applyFont="1" applyFill="1" applyBorder="1" applyAlignment="1">
      <alignment horizontal="left" vertical="center" wrapText="1"/>
    </xf>
    <xf numFmtId="0" fontId="0" fillId="0" borderId="7"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2" fillId="3" borderId="2" xfId="0" applyFont="1" applyFill="1" applyBorder="1" applyAlignment="1">
      <alignment horizontal="left" vertical="center"/>
    </xf>
    <xf numFmtId="0" fontId="0" fillId="0" borderId="9" xfId="0" applyBorder="1"/>
    <xf numFmtId="0" fontId="0" fillId="0" borderId="10" xfId="0" applyBorder="1"/>
    <xf numFmtId="0" fontId="1" fillId="2" borderId="1" xfId="0" applyFont="1" applyFill="1" applyBorder="1" applyAlignment="1">
      <alignment horizontal="left" vertical="center"/>
    </xf>
    <xf numFmtId="0" fontId="2" fillId="8" borderId="1" xfId="0" applyFont="1" applyFill="1" applyBorder="1" applyAlignment="1">
      <alignment horizontal="left" vertical="center" wrapText="1"/>
    </xf>
    <xf numFmtId="0" fontId="0" fillId="0" borderId="3" xfId="0" applyBorder="1"/>
    <xf numFmtId="0" fontId="0" fillId="0" borderId="4"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0" xfId="0" applyAlignment="1">
      <alignment horizontal="left" vertical="center" wrapText="1"/>
    </xf>
    <xf numFmtId="0" fontId="9" fillId="9" borderId="21" xfId="0" applyFont="1" applyFill="1" applyBorder="1" applyAlignment="1">
      <alignment horizontal="left" vertical="top" wrapText="1"/>
    </xf>
    <xf numFmtId="0" fontId="7" fillId="0" borderId="0" xfId="0" applyFont="1" applyAlignment="1">
      <alignment horizontal="center" vertical="center"/>
    </xf>
    <xf numFmtId="167" fontId="6" fillId="13" borderId="2" xfId="0" applyNumberFormat="1" applyFont="1" applyFill="1" applyBorder="1" applyAlignment="1">
      <alignment horizontal="right" vertical="center"/>
    </xf>
    <xf numFmtId="0" fontId="16" fillId="9" borderId="21" xfId="0" applyFont="1" applyFill="1" applyBorder="1" applyAlignment="1">
      <alignment horizontal="left" vertical="top" wrapText="1"/>
    </xf>
    <xf numFmtId="167" fontId="17" fillId="13" borderId="2" xfId="0" applyNumberFormat="1" applyFont="1" applyFill="1" applyBorder="1" applyAlignment="1">
      <alignment horizontal="right" vertical="center"/>
    </xf>
    <xf numFmtId="2" fontId="17" fillId="13" borderId="2" xfId="0" applyNumberFormat="1" applyFont="1" applyFill="1" applyBorder="1" applyAlignment="1">
      <alignment horizontal="right" vertical="center"/>
    </xf>
    <xf numFmtId="166" fontId="18" fillId="3" borderId="2" xfId="0" applyNumberFormat="1" applyFont="1" applyFill="1" applyBorder="1" applyAlignment="1">
      <alignment horizontal="right" vertical="center"/>
    </xf>
    <xf numFmtId="166" fontId="17" fillId="13" borderId="2" xfId="0" applyNumberFormat="1" applyFont="1" applyFill="1" applyBorder="1" applyAlignment="1">
      <alignment horizontal="right" vertical="center"/>
    </xf>
    <xf numFmtId="171" fontId="17" fillId="13" borderId="2" xfId="0" applyNumberFormat="1" applyFont="1" applyFill="1" applyBorder="1" applyAlignment="1">
      <alignment horizontal="right" vertical="center"/>
    </xf>
    <xf numFmtId="170" fontId="17" fillId="13" borderId="2" xfId="0" applyNumberFormat="1" applyFont="1" applyFill="1" applyBorder="1" applyAlignment="1">
      <alignment horizontal="right" vertical="center"/>
    </xf>
    <xf numFmtId="165" fontId="17" fillId="13" borderId="2"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b207959282734ff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333375</xdr:colOff>
      <xdr:row>24</xdr:row>
      <xdr:rowOff>152400</xdr:rowOff>
    </xdr:to>
    <xdr:sp macro="" textlink="">
      <xdr:nvSpPr>
        <xdr:cNvPr id="1026" name="Text Box 2" hidden="1">
          <a:extLst>
            <a:ext uri="{FF2B5EF4-FFF2-40B4-BE49-F238E27FC236}">
              <a16:creationId xmlns:a16="http://schemas.microsoft.com/office/drawing/2014/main" id="{D32296C9-0E58-4E71-ADE7-D5FFE54B8E78}"/>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47625</xdr:colOff>
      <xdr:row>20</xdr:row>
      <xdr:rowOff>28575</xdr:rowOff>
    </xdr:to>
    <xdr:sp macro="" textlink="">
      <xdr:nvSpPr>
        <xdr:cNvPr id="2050" name="Text Box 2" hidden="1">
          <a:extLst>
            <a:ext uri="{FF2B5EF4-FFF2-40B4-BE49-F238E27FC236}">
              <a16:creationId xmlns:a16="http://schemas.microsoft.com/office/drawing/2014/main" id="{A6C1E8A6-E942-4DF3-8568-F0B295E3421E}"/>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762000</xdr:colOff>
      <xdr:row>20</xdr:row>
      <xdr:rowOff>100013</xdr:rowOff>
    </xdr:to>
    <xdr:sp macro="" textlink="">
      <xdr:nvSpPr>
        <xdr:cNvPr id="3074" name="Text Box 2" hidden="1">
          <a:extLst>
            <a:ext uri="{FF2B5EF4-FFF2-40B4-BE49-F238E27FC236}">
              <a16:creationId xmlns:a16="http://schemas.microsoft.com/office/drawing/2014/main" id="{7E4A7656-C9C5-4D8A-82EB-5E7CF5517923}"/>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47625</xdr:colOff>
      <xdr:row>23</xdr:row>
      <xdr:rowOff>119063</xdr:rowOff>
    </xdr:to>
    <xdr:sp macro="" textlink="">
      <xdr:nvSpPr>
        <xdr:cNvPr id="4098" name="Text Box 2" hidden="1">
          <a:extLst>
            <a:ext uri="{FF2B5EF4-FFF2-40B4-BE49-F238E27FC236}">
              <a16:creationId xmlns:a16="http://schemas.microsoft.com/office/drawing/2014/main" id="{E1685D65-8D88-4E43-B410-37B2EAC686EF}"/>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762000</xdr:colOff>
      <xdr:row>24</xdr:row>
      <xdr:rowOff>80963</xdr:rowOff>
    </xdr:to>
    <xdr:sp macro="" textlink="">
      <xdr:nvSpPr>
        <xdr:cNvPr id="5123" name="Text Box 3" hidden="1">
          <a:extLst>
            <a:ext uri="{FF2B5EF4-FFF2-40B4-BE49-F238E27FC236}">
              <a16:creationId xmlns:a16="http://schemas.microsoft.com/office/drawing/2014/main" id="{0A0EF42E-87AF-4B7C-8C5C-AAC56F4230AD}"/>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333375</xdr:colOff>
      <xdr:row>24</xdr:row>
      <xdr:rowOff>152400</xdr:rowOff>
    </xdr:to>
    <xdr:sp macro="" textlink="">
      <xdr:nvSpPr>
        <xdr:cNvPr id="6146" name="Text Box 2" hidden="1">
          <a:extLst>
            <a:ext uri="{FF2B5EF4-FFF2-40B4-BE49-F238E27FC236}">
              <a16:creationId xmlns:a16="http://schemas.microsoft.com/office/drawing/2014/main" id="{42FFDC8A-4EA3-42A2-A3BF-CC51850A26B7}"/>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ueu\Downloads\Amazon_Final_Project_Template_ApexCo_Style_Sol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Me"/>
      <sheetName val="Source_Log"/>
      <sheetName val="Segment_Engine"/>
      <sheetName val="KPI_Spine"/>
      <sheetName val="Hist_IS"/>
      <sheetName val="Hist_BS"/>
      <sheetName val="Hist_CF"/>
      <sheetName val="Hist_Segments"/>
      <sheetName val="Hist_Drivers"/>
      <sheetName val="Fact_Bank"/>
      <sheetName val="Driver_Tree"/>
      <sheetName val="Forecast_Assumptions"/>
      <sheetName val="Forecast_Model"/>
      <sheetName val="Continuing_Value_Note"/>
      <sheetName val="Market_Data"/>
      <sheetName val="WACC"/>
      <sheetName val="DCF"/>
      <sheetName val="Sensitivity"/>
      <sheetName val="Multiples"/>
      <sheetName val="Prompt_Log"/>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C8">
            <v>2229700</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persons/person.xml><?xml version="1.0" encoding="utf-8"?>
<xltc:personList xmlns:xltc="http://schemas.microsoft.com/office/spreadsheetml/2018/threadedcomments">
  <xltc:person displayName="OpenAI" id="{12917533-1DC1-23F3-895F-0394738B3CC9}"/>
  <xltc:person displayName="OpenAI" id="{D75BDDD5-1E99-C466-B699-E3C0C9910737}"/>
  <xltc:person displayName="OpenAI" id="{28B117C9-8457-E5EB-39C3-AF83C51E5E10}"/>
  <xltc:person displayName="OpenAI" id="{7325203A-0256-BBE6-1594-43014366E591}"/>
  <xltc:person displayName="OpenAI" id="{07972665-6D7E-A489-C283-218D5BE1E1CC}"/>
  <xltc:person displayName="OpenAI" id="{7D8A2B59-778D-322E-EE21-C7DBB8CEC16B}"/>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showGridLines="0" topLeftCell="A2" workbookViewId="0">
      <selection activeCell="D14" sqref="D14"/>
    </sheetView>
  </sheetViews>
  <sheetFormatPr defaultRowHeight="14.25" x14ac:dyDescent="0.45"/>
  <cols>
    <col min="1" max="1" width="22" customWidth="1"/>
    <col min="2" max="2" width="24" customWidth="1"/>
    <col min="3" max="3" width="36" customWidth="1"/>
    <col min="4" max="4" width="15" customWidth="1"/>
  </cols>
  <sheetData>
    <row r="1" spans="1:8" ht="24" customHeight="1" x14ac:dyDescent="0.45">
      <c r="A1" s="47" t="s">
        <v>0</v>
      </c>
      <c r="B1" s="43"/>
      <c r="C1" s="43"/>
      <c r="D1" s="43"/>
      <c r="E1" s="43"/>
      <c r="F1" s="43"/>
      <c r="G1" s="43"/>
      <c r="H1" s="43"/>
    </row>
    <row r="2" spans="1:8" ht="46.05" customHeight="1" x14ac:dyDescent="0.45">
      <c r="A2" s="45" t="s">
        <v>1</v>
      </c>
      <c r="B2" s="43"/>
      <c r="C2" s="43"/>
      <c r="D2" s="43"/>
      <c r="E2" s="43"/>
      <c r="F2" s="43"/>
      <c r="G2" s="43"/>
      <c r="H2" s="43"/>
    </row>
    <row r="3" spans="1:8" x14ac:dyDescent="0.45">
      <c r="A3" s="29"/>
      <c r="B3" s="29"/>
      <c r="C3" s="29"/>
      <c r="D3" s="29"/>
      <c r="E3" s="29"/>
      <c r="F3" s="29"/>
      <c r="G3" s="29"/>
      <c r="H3" s="29"/>
    </row>
    <row r="4" spans="1:8" ht="26" customHeight="1" x14ac:dyDescent="0.45">
      <c r="A4" s="48" t="s">
        <v>2</v>
      </c>
      <c r="B4" s="43"/>
      <c r="C4" s="43"/>
      <c r="D4" s="43"/>
      <c r="E4" s="43"/>
      <c r="F4" s="43"/>
      <c r="G4" s="43"/>
      <c r="H4" s="43"/>
    </row>
    <row r="5" spans="1:8" ht="26" customHeight="1" x14ac:dyDescent="0.45">
      <c r="A5" s="43"/>
      <c r="B5" s="43"/>
      <c r="C5" s="43"/>
      <c r="D5" s="43"/>
      <c r="E5" s="43"/>
      <c r="F5" s="43"/>
      <c r="G5" s="43"/>
      <c r="H5" s="43"/>
    </row>
    <row r="6" spans="1:8" ht="26" customHeight="1" x14ac:dyDescent="0.45">
      <c r="A6" s="43"/>
      <c r="B6" s="43"/>
      <c r="C6" s="43"/>
      <c r="D6" s="43"/>
      <c r="E6" s="43"/>
      <c r="F6" s="43"/>
      <c r="G6" s="43"/>
      <c r="H6" s="43"/>
    </row>
    <row r="7" spans="1:8" x14ac:dyDescent="0.45">
      <c r="A7" s="29"/>
      <c r="B7" s="29"/>
      <c r="C7" s="29"/>
      <c r="D7" s="29"/>
      <c r="E7" s="29"/>
      <c r="F7" s="29"/>
      <c r="G7" s="29"/>
      <c r="H7" s="29"/>
    </row>
    <row r="8" spans="1:8" x14ac:dyDescent="0.45">
      <c r="A8" s="42" t="s">
        <v>3</v>
      </c>
      <c r="B8" s="43"/>
      <c r="C8" s="43"/>
      <c r="D8" s="43"/>
      <c r="E8" s="43"/>
      <c r="F8" s="43"/>
      <c r="G8" s="43"/>
      <c r="H8" s="43"/>
    </row>
    <row r="9" spans="1:8" x14ac:dyDescent="0.45">
      <c r="A9" s="30" t="s">
        <v>4</v>
      </c>
      <c r="B9" s="30" t="s">
        <v>5</v>
      </c>
      <c r="C9" s="30" t="s">
        <v>6</v>
      </c>
      <c r="D9" s="29"/>
      <c r="E9" s="29"/>
      <c r="F9" s="29"/>
      <c r="G9" s="29"/>
      <c r="H9" s="29"/>
    </row>
    <row r="10" spans="1:8" ht="24" customHeight="1" x14ac:dyDescent="0.45">
      <c r="A10" s="31" t="s">
        <v>7</v>
      </c>
      <c r="B10" s="32" t="s">
        <v>8</v>
      </c>
      <c r="C10" s="32" t="s">
        <v>9</v>
      </c>
      <c r="D10" s="29"/>
      <c r="E10" s="29"/>
      <c r="F10" s="29"/>
      <c r="G10" s="29"/>
      <c r="H10" s="29"/>
    </row>
    <row r="11" spans="1:8" ht="24" customHeight="1" x14ac:dyDescent="0.45">
      <c r="A11" s="31" t="s">
        <v>10</v>
      </c>
      <c r="B11" s="32" t="s">
        <v>11</v>
      </c>
      <c r="C11" s="32" t="s">
        <v>12</v>
      </c>
      <c r="D11" s="29"/>
      <c r="E11" s="29"/>
      <c r="F11" s="29"/>
      <c r="G11" s="29"/>
      <c r="H11" s="29"/>
    </row>
    <row r="12" spans="1:8" ht="24" customHeight="1" x14ac:dyDescent="0.45">
      <c r="A12" s="31" t="s">
        <v>13</v>
      </c>
      <c r="B12" s="32" t="s">
        <v>14</v>
      </c>
      <c r="C12" s="32" t="s">
        <v>15</v>
      </c>
      <c r="D12" s="29"/>
      <c r="E12" s="29"/>
      <c r="F12" s="29"/>
      <c r="G12" s="29"/>
      <c r="H12" s="29"/>
    </row>
    <row r="13" spans="1:8" ht="24" customHeight="1" x14ac:dyDescent="0.45">
      <c r="A13" s="31" t="s">
        <v>16</v>
      </c>
      <c r="B13" s="32" t="s">
        <v>17</v>
      </c>
      <c r="C13" s="32" t="s">
        <v>18</v>
      </c>
      <c r="D13" s="29"/>
      <c r="E13" s="29"/>
      <c r="F13" s="29"/>
      <c r="G13" s="29"/>
      <c r="H13" s="29"/>
    </row>
    <row r="14" spans="1:8" ht="24" customHeight="1" x14ac:dyDescent="0.45">
      <c r="A14" s="31" t="s">
        <v>19</v>
      </c>
      <c r="B14" s="32" t="s">
        <v>20</v>
      </c>
      <c r="C14" s="32" t="s">
        <v>21</v>
      </c>
      <c r="D14" s="29"/>
      <c r="E14" s="29"/>
      <c r="F14" s="29"/>
      <c r="G14" s="29"/>
      <c r="H14" s="29"/>
    </row>
    <row r="15" spans="1:8" ht="24" customHeight="1" x14ac:dyDescent="0.45">
      <c r="A15" s="31" t="s">
        <v>22</v>
      </c>
      <c r="B15" s="32" t="s">
        <v>23</v>
      </c>
      <c r="C15" s="32" t="s">
        <v>24</v>
      </c>
      <c r="D15" s="29"/>
      <c r="E15" s="29"/>
      <c r="F15" s="29"/>
      <c r="G15" s="29"/>
      <c r="H15" s="29"/>
    </row>
    <row r="16" spans="1:8" ht="24" customHeight="1" x14ac:dyDescent="0.45">
      <c r="A16" s="31" t="s">
        <v>25</v>
      </c>
      <c r="B16" s="32" t="s">
        <v>26</v>
      </c>
      <c r="C16" s="32" t="s">
        <v>27</v>
      </c>
      <c r="D16" s="29"/>
      <c r="E16" s="29"/>
      <c r="F16" s="29"/>
      <c r="G16" s="29"/>
      <c r="H16" s="29"/>
    </row>
    <row r="17" spans="1:8" ht="24" customHeight="1" x14ac:dyDescent="0.45">
      <c r="A17" s="31" t="s">
        <v>28</v>
      </c>
      <c r="B17" s="32" t="s">
        <v>29</v>
      </c>
      <c r="C17" s="32" t="s">
        <v>30</v>
      </c>
      <c r="D17" s="29"/>
      <c r="E17" s="29"/>
      <c r="F17" s="29"/>
      <c r="G17" s="29"/>
      <c r="H17" s="29"/>
    </row>
    <row r="18" spans="1:8" ht="24" customHeight="1" x14ac:dyDescent="0.45">
      <c r="A18" s="31" t="s">
        <v>31</v>
      </c>
      <c r="B18" s="32" t="s">
        <v>32</v>
      </c>
      <c r="C18" s="32" t="s">
        <v>33</v>
      </c>
      <c r="D18" s="29"/>
      <c r="E18" s="29"/>
      <c r="F18" s="29"/>
      <c r="G18" s="29"/>
      <c r="H18" s="29"/>
    </row>
    <row r="19" spans="1:8" ht="24" customHeight="1" x14ac:dyDescent="0.45">
      <c r="A19" s="31" t="s">
        <v>34</v>
      </c>
      <c r="B19" s="32" t="s">
        <v>35</v>
      </c>
      <c r="C19" s="32" t="s">
        <v>36</v>
      </c>
      <c r="D19" s="29"/>
      <c r="E19" s="29"/>
      <c r="F19" s="29"/>
      <c r="G19" s="29"/>
      <c r="H19" s="29"/>
    </row>
    <row r="20" spans="1:8" ht="24" customHeight="1" x14ac:dyDescent="0.45">
      <c r="A20" s="31" t="s">
        <v>37</v>
      </c>
      <c r="B20" s="32" t="s">
        <v>38</v>
      </c>
      <c r="C20" s="32" t="s">
        <v>39</v>
      </c>
      <c r="D20" s="29"/>
      <c r="E20" s="29"/>
      <c r="F20" s="29"/>
      <c r="G20" s="29"/>
      <c r="H20" s="29"/>
    </row>
    <row r="21" spans="1:8" ht="24" customHeight="1" x14ac:dyDescent="0.45">
      <c r="A21" s="31" t="s">
        <v>40</v>
      </c>
      <c r="B21" s="32" t="s">
        <v>41</v>
      </c>
      <c r="C21" s="32" t="s">
        <v>42</v>
      </c>
      <c r="D21" s="29"/>
      <c r="E21" s="29"/>
      <c r="F21" s="29"/>
      <c r="G21" s="29"/>
      <c r="H21" s="29"/>
    </row>
    <row r="22" spans="1:8" ht="24" customHeight="1" x14ac:dyDescent="0.45">
      <c r="A22" s="31" t="s">
        <v>43</v>
      </c>
      <c r="B22" s="32" t="s">
        <v>44</v>
      </c>
      <c r="C22" s="32" t="s">
        <v>45</v>
      </c>
      <c r="D22" s="29"/>
      <c r="E22" s="29"/>
      <c r="F22" s="29"/>
      <c r="G22" s="29"/>
      <c r="H22" s="29"/>
    </row>
    <row r="23" spans="1:8" x14ac:dyDescent="0.45">
      <c r="A23" s="42" t="s">
        <v>46</v>
      </c>
      <c r="B23" s="43"/>
      <c r="C23" s="43"/>
      <c r="D23" s="43"/>
      <c r="E23" s="43"/>
      <c r="F23" s="43"/>
      <c r="G23" s="43"/>
      <c r="H23" s="43"/>
    </row>
    <row r="24" spans="1:8" ht="48" customHeight="1" x14ac:dyDescent="0.45">
      <c r="A24" s="46" t="s">
        <v>47</v>
      </c>
      <c r="B24" s="43"/>
      <c r="C24" s="43"/>
      <c r="D24" s="43"/>
      <c r="E24" s="43"/>
      <c r="F24" s="43"/>
      <c r="G24" s="43"/>
      <c r="H24" s="43"/>
    </row>
    <row r="25" spans="1:8" ht="24" customHeight="1" x14ac:dyDescent="0.45">
      <c r="A25" s="43"/>
      <c r="B25" s="43"/>
      <c r="C25" s="43"/>
      <c r="D25" s="43"/>
      <c r="E25" s="43"/>
      <c r="F25" s="43"/>
      <c r="G25" s="43"/>
      <c r="H25" s="43"/>
    </row>
    <row r="26" spans="1:8" ht="24" customHeight="1" x14ac:dyDescent="0.45">
      <c r="A26" s="43"/>
      <c r="B26" s="43"/>
      <c r="C26" s="43"/>
      <c r="D26" s="43"/>
      <c r="E26" s="43"/>
      <c r="F26" s="43"/>
      <c r="G26" s="43"/>
      <c r="H26" s="43"/>
    </row>
    <row r="27" spans="1:8" x14ac:dyDescent="0.45">
      <c r="A27" s="33"/>
      <c r="B27" s="32"/>
      <c r="C27" s="29"/>
      <c r="D27" s="29"/>
      <c r="E27" s="29"/>
      <c r="F27" s="29"/>
      <c r="G27" s="29"/>
      <c r="H27" s="29"/>
    </row>
    <row r="28" spans="1:8" x14ac:dyDescent="0.45">
      <c r="A28" s="29"/>
      <c r="B28" s="29"/>
      <c r="C28" s="29"/>
      <c r="D28" s="29"/>
      <c r="E28" s="29"/>
      <c r="F28" s="29"/>
      <c r="G28" s="29"/>
      <c r="H28" s="29"/>
    </row>
    <row r="29" spans="1:8" x14ac:dyDescent="0.45">
      <c r="A29" s="29"/>
      <c r="B29" s="29"/>
      <c r="C29" s="29"/>
      <c r="D29" s="29"/>
      <c r="E29" s="29"/>
      <c r="F29" s="29"/>
      <c r="G29" s="29"/>
      <c r="H29" s="29"/>
    </row>
    <row r="30" spans="1:8" x14ac:dyDescent="0.45">
      <c r="A30" s="42" t="s">
        <v>48</v>
      </c>
      <c r="B30" s="43"/>
      <c r="C30" s="43"/>
      <c r="D30" s="43"/>
      <c r="E30" s="43"/>
      <c r="F30" s="43"/>
      <c r="G30" s="43"/>
      <c r="H30" s="43"/>
    </row>
    <row r="31" spans="1:8" x14ac:dyDescent="0.45">
      <c r="A31" s="44" t="s">
        <v>49</v>
      </c>
      <c r="B31" s="43"/>
      <c r="C31" s="43"/>
      <c r="D31" s="43"/>
      <c r="E31" s="43"/>
      <c r="F31" s="43"/>
      <c r="G31" s="43"/>
      <c r="H31" s="43"/>
    </row>
    <row r="32" spans="1:8" x14ac:dyDescent="0.45">
      <c r="A32" s="44" t="s">
        <v>50</v>
      </c>
      <c r="B32" s="43"/>
      <c r="C32" s="43"/>
      <c r="D32" s="43"/>
      <c r="E32" s="43"/>
      <c r="F32" s="43"/>
      <c r="G32" s="43"/>
      <c r="H32" s="43"/>
    </row>
    <row r="33" spans="1:8" x14ac:dyDescent="0.45">
      <c r="A33" s="44" t="s">
        <v>51</v>
      </c>
      <c r="B33" s="43"/>
      <c r="C33" s="43"/>
      <c r="D33" s="43"/>
      <c r="E33" s="43"/>
      <c r="F33" s="43"/>
      <c r="G33" s="43"/>
      <c r="H33" s="43"/>
    </row>
    <row r="34" spans="1:8" x14ac:dyDescent="0.45">
      <c r="A34" s="44" t="s">
        <v>52</v>
      </c>
      <c r="B34" s="43"/>
      <c r="C34" s="43"/>
      <c r="D34" s="43"/>
      <c r="E34" s="43"/>
      <c r="F34" s="43"/>
      <c r="G34" s="43"/>
      <c r="H34" s="43"/>
    </row>
    <row r="35" spans="1:8" x14ac:dyDescent="0.45">
      <c r="A35" s="44" t="s">
        <v>53</v>
      </c>
      <c r="B35" s="43"/>
      <c r="C35" s="43"/>
      <c r="D35" s="43"/>
      <c r="E35" s="43"/>
      <c r="F35" s="43"/>
      <c r="G35" s="43"/>
      <c r="H35" s="43"/>
    </row>
    <row r="36" spans="1:8" x14ac:dyDescent="0.45">
      <c r="A36" s="44" t="s">
        <v>54</v>
      </c>
      <c r="B36" s="43"/>
      <c r="C36" s="43"/>
      <c r="D36" s="43"/>
      <c r="E36" s="43"/>
      <c r="F36" s="43"/>
      <c r="G36" s="43"/>
      <c r="H36" s="43"/>
    </row>
    <row r="37" spans="1:8" x14ac:dyDescent="0.45">
      <c r="A37" s="29"/>
      <c r="B37" s="29"/>
      <c r="C37" s="29"/>
      <c r="D37" s="29"/>
      <c r="E37" s="29"/>
      <c r="F37" s="29"/>
      <c r="G37" s="29"/>
      <c r="H37" s="29"/>
    </row>
    <row r="38" spans="1:8" x14ac:dyDescent="0.45">
      <c r="A38" s="29"/>
      <c r="B38" s="29"/>
      <c r="C38" s="29"/>
      <c r="D38" s="29"/>
      <c r="E38" s="29"/>
      <c r="F38" s="29"/>
      <c r="G38" s="29"/>
      <c r="H38" s="29"/>
    </row>
    <row r="39" spans="1:8" x14ac:dyDescent="0.45">
      <c r="A39" s="29"/>
      <c r="B39" s="29"/>
      <c r="C39" s="29"/>
      <c r="D39" s="29"/>
      <c r="E39" s="29"/>
      <c r="F39" s="29"/>
      <c r="G39" s="29"/>
      <c r="H39" s="29"/>
    </row>
    <row r="40" spans="1:8" x14ac:dyDescent="0.45">
      <c r="A40" s="29"/>
      <c r="B40" s="29"/>
      <c r="C40" s="29"/>
      <c r="D40" s="29"/>
      <c r="E40" s="29"/>
      <c r="F40" s="29"/>
      <c r="G40" s="29"/>
      <c r="H40" s="29"/>
    </row>
  </sheetData>
  <mergeCells count="13">
    <mergeCell ref="A36:H36"/>
    <mergeCell ref="A33:H33"/>
    <mergeCell ref="A1:H1"/>
    <mergeCell ref="A23:H23"/>
    <mergeCell ref="A32:H32"/>
    <mergeCell ref="A8:H8"/>
    <mergeCell ref="A4:H6"/>
    <mergeCell ref="A30:H30"/>
    <mergeCell ref="A35:H35"/>
    <mergeCell ref="A34:H34"/>
    <mergeCell ref="A31:H31"/>
    <mergeCell ref="A2:H2"/>
    <mergeCell ref="A24:H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
  <sheetViews>
    <sheetView showGridLines="0" workbookViewId="0">
      <selection activeCell="A4" sqref="A4:I6"/>
    </sheetView>
  </sheetViews>
  <sheetFormatPr defaultRowHeight="14.25" x14ac:dyDescent="0.45"/>
  <cols>
    <col min="1" max="1" width="8" customWidth="1"/>
    <col min="2" max="2" width="18" customWidth="1"/>
    <col min="3" max="3" width="32" customWidth="1"/>
    <col min="4" max="4" width="12" customWidth="1"/>
    <col min="5" max="5" width="18" customWidth="1"/>
    <col min="7" max="7" width="18" customWidth="1"/>
    <col min="8" max="8" width="12" customWidth="1"/>
    <col min="9" max="9" width="16" customWidth="1"/>
  </cols>
  <sheetData>
    <row r="1" spans="1:9" ht="24" customHeight="1" x14ac:dyDescent="0.45">
      <c r="A1" s="47" t="s">
        <v>293</v>
      </c>
      <c r="B1" s="43"/>
      <c r="C1" s="43"/>
      <c r="D1" s="43"/>
      <c r="E1" s="43"/>
      <c r="F1" s="43"/>
      <c r="G1" s="43"/>
      <c r="H1" s="43"/>
      <c r="I1" s="38"/>
    </row>
    <row r="2" spans="1:9" ht="34.049999999999997" customHeight="1" x14ac:dyDescent="0.45">
      <c r="A2" s="52" t="s">
        <v>294</v>
      </c>
      <c r="B2" s="43"/>
      <c r="C2" s="43"/>
      <c r="D2" s="43"/>
      <c r="E2" s="43"/>
      <c r="F2" s="43"/>
      <c r="G2" s="43"/>
      <c r="H2" s="43"/>
      <c r="I2" s="37"/>
    </row>
    <row r="3" spans="1:9" x14ac:dyDescent="0.45">
      <c r="A3" s="29"/>
      <c r="B3" s="29"/>
      <c r="C3" s="29"/>
      <c r="D3" s="29"/>
      <c r="E3" s="29"/>
      <c r="F3" s="29"/>
      <c r="G3" s="29"/>
      <c r="H3" s="29"/>
      <c r="I3" s="29"/>
    </row>
    <row r="4" spans="1:9" ht="54" customHeight="1" x14ac:dyDescent="0.45">
      <c r="A4" s="53" t="s">
        <v>450</v>
      </c>
      <c r="B4" s="43"/>
      <c r="C4" s="43"/>
      <c r="D4" s="43"/>
      <c r="E4" s="43"/>
      <c r="F4" s="43"/>
      <c r="G4" s="43"/>
      <c r="H4" s="43"/>
      <c r="I4" s="43"/>
    </row>
    <row r="5" spans="1:9" x14ac:dyDescent="0.45">
      <c r="A5" s="43"/>
      <c r="B5" s="43"/>
      <c r="C5" s="43"/>
      <c r="D5" s="43"/>
      <c r="E5" s="43"/>
      <c r="F5" s="43"/>
      <c r="G5" s="43"/>
      <c r="H5" s="43"/>
      <c r="I5" s="43"/>
    </row>
    <row r="6" spans="1:9" x14ac:dyDescent="0.45">
      <c r="A6" s="43"/>
      <c r="B6" s="43"/>
      <c r="C6" s="43"/>
      <c r="D6" s="43"/>
      <c r="E6" s="43"/>
      <c r="F6" s="43"/>
      <c r="G6" s="43"/>
      <c r="H6" s="43"/>
      <c r="I6" s="43"/>
    </row>
    <row r="7" spans="1:9" x14ac:dyDescent="0.45">
      <c r="A7" s="29"/>
      <c r="B7" s="29"/>
      <c r="C7" s="29"/>
      <c r="D7" s="29"/>
      <c r="E7" s="29"/>
      <c r="F7" s="29"/>
      <c r="G7" s="29"/>
      <c r="H7" s="29"/>
      <c r="I7" s="29"/>
    </row>
    <row r="8" spans="1:9" ht="28.5" x14ac:dyDescent="0.45">
      <c r="A8" s="30" t="s">
        <v>295</v>
      </c>
      <c r="B8" s="30" t="s">
        <v>296</v>
      </c>
      <c r="C8" s="30" t="s">
        <v>297</v>
      </c>
      <c r="D8" s="30" t="s">
        <v>298</v>
      </c>
      <c r="E8" s="30" t="s">
        <v>184</v>
      </c>
      <c r="F8" s="30" t="s">
        <v>187</v>
      </c>
      <c r="G8" s="30" t="s">
        <v>299</v>
      </c>
      <c r="H8" s="30" t="s">
        <v>57</v>
      </c>
      <c r="I8" s="30" t="s">
        <v>300</v>
      </c>
    </row>
    <row r="9" spans="1:9" ht="38" customHeight="1" x14ac:dyDescent="0.45">
      <c r="A9" s="33" t="s">
        <v>301</v>
      </c>
      <c r="B9" s="35" t="s">
        <v>302</v>
      </c>
      <c r="C9" s="35"/>
      <c r="D9" s="35"/>
      <c r="E9" s="35"/>
      <c r="F9" s="35"/>
      <c r="G9" s="35"/>
      <c r="H9" s="35"/>
      <c r="I9" s="35"/>
    </row>
    <row r="10" spans="1:9" ht="38" customHeight="1" x14ac:dyDescent="0.45">
      <c r="A10" s="33" t="s">
        <v>303</v>
      </c>
      <c r="B10" s="35" t="s">
        <v>302</v>
      </c>
      <c r="C10" s="35"/>
      <c r="D10" s="35"/>
      <c r="E10" s="35"/>
      <c r="F10" s="35"/>
      <c r="G10" s="35"/>
      <c r="H10" s="35"/>
      <c r="I10" s="35"/>
    </row>
    <row r="11" spans="1:9" ht="38" customHeight="1" x14ac:dyDescent="0.45">
      <c r="A11" s="33" t="s">
        <v>304</v>
      </c>
      <c r="B11" s="35" t="s">
        <v>302</v>
      </c>
      <c r="C11" s="35"/>
      <c r="D11" s="35"/>
      <c r="E11" s="35"/>
      <c r="F11" s="35"/>
      <c r="G11" s="35"/>
      <c r="H11" s="35"/>
      <c r="I11" s="35"/>
    </row>
    <row r="12" spans="1:9" ht="38" customHeight="1" x14ac:dyDescent="0.45">
      <c r="A12" s="33" t="s">
        <v>305</v>
      </c>
      <c r="B12" s="35" t="s">
        <v>302</v>
      </c>
      <c r="C12" s="35"/>
      <c r="D12" s="35"/>
      <c r="E12" s="35"/>
      <c r="F12" s="35"/>
      <c r="G12" s="35"/>
      <c r="H12" s="35"/>
      <c r="I12" s="35"/>
    </row>
    <row r="13" spans="1:9" ht="38" customHeight="1" x14ac:dyDescent="0.45">
      <c r="A13" s="33" t="s">
        <v>306</v>
      </c>
      <c r="B13" s="35" t="s">
        <v>307</v>
      </c>
      <c r="C13" s="35"/>
      <c r="D13" s="35"/>
      <c r="E13" s="35"/>
      <c r="F13" s="35"/>
      <c r="G13" s="35"/>
      <c r="H13" s="35"/>
      <c r="I13" s="35"/>
    </row>
    <row r="14" spans="1:9" ht="38" customHeight="1" x14ac:dyDescent="0.45">
      <c r="A14" s="33" t="s">
        <v>308</v>
      </c>
      <c r="B14" s="35" t="s">
        <v>307</v>
      </c>
      <c r="C14" s="35"/>
      <c r="D14" s="35"/>
      <c r="E14" s="35"/>
      <c r="F14" s="35"/>
      <c r="G14" s="35"/>
      <c r="H14" s="35"/>
      <c r="I14" s="35"/>
    </row>
    <row r="15" spans="1:9" ht="38" customHeight="1" x14ac:dyDescent="0.45">
      <c r="A15" s="33" t="s">
        <v>309</v>
      </c>
      <c r="B15" s="35" t="s">
        <v>307</v>
      </c>
      <c r="C15" s="35"/>
      <c r="D15" s="35"/>
      <c r="E15" s="35"/>
      <c r="F15" s="35"/>
      <c r="G15" s="35"/>
      <c r="H15" s="35"/>
      <c r="I15" s="35"/>
    </row>
    <row r="16" spans="1:9" ht="38" customHeight="1" x14ac:dyDescent="0.45">
      <c r="A16" s="33" t="s">
        <v>310</v>
      </c>
      <c r="B16" s="35" t="s">
        <v>307</v>
      </c>
      <c r="C16" s="35"/>
      <c r="D16" s="35"/>
      <c r="E16" s="35"/>
      <c r="F16" s="35"/>
      <c r="G16" s="35"/>
      <c r="H16" s="35"/>
      <c r="I16" s="35"/>
    </row>
    <row r="17" spans="1:9" ht="38" customHeight="1" x14ac:dyDescent="0.45">
      <c r="A17" s="33" t="s">
        <v>311</v>
      </c>
      <c r="B17" s="35" t="s">
        <v>312</v>
      </c>
      <c r="C17" s="35"/>
      <c r="D17" s="35"/>
      <c r="E17" s="35"/>
      <c r="F17" s="35"/>
      <c r="G17" s="35"/>
      <c r="H17" s="35"/>
      <c r="I17" s="35"/>
    </row>
    <row r="18" spans="1:9" ht="38" customHeight="1" x14ac:dyDescent="0.45">
      <c r="A18" s="33" t="s">
        <v>313</v>
      </c>
      <c r="B18" s="35" t="s">
        <v>312</v>
      </c>
      <c r="C18" s="35"/>
      <c r="D18" s="35"/>
      <c r="E18" s="35"/>
      <c r="F18" s="35"/>
      <c r="G18" s="35"/>
      <c r="H18" s="35"/>
      <c r="I18" s="35"/>
    </row>
    <row r="19" spans="1:9" ht="38" customHeight="1" x14ac:dyDescent="0.45">
      <c r="A19" s="33" t="s">
        <v>314</v>
      </c>
      <c r="B19" s="35" t="s">
        <v>312</v>
      </c>
      <c r="C19" s="35"/>
      <c r="D19" s="35"/>
      <c r="E19" s="35"/>
      <c r="F19" s="35"/>
      <c r="G19" s="35"/>
      <c r="H19" s="35"/>
      <c r="I19" s="35"/>
    </row>
    <row r="20" spans="1:9" ht="38" customHeight="1" x14ac:dyDescent="0.45">
      <c r="A20" s="33" t="s">
        <v>315</v>
      </c>
      <c r="B20" s="35" t="s">
        <v>312</v>
      </c>
      <c r="C20" s="35"/>
      <c r="D20" s="35"/>
      <c r="E20" s="35"/>
      <c r="F20" s="35"/>
      <c r="G20" s="35"/>
      <c r="H20" s="35"/>
      <c r="I20" s="35"/>
    </row>
    <row r="21" spans="1:9" ht="38" customHeight="1" x14ac:dyDescent="0.45">
      <c r="A21" s="33" t="s">
        <v>316</v>
      </c>
      <c r="B21" s="35" t="s">
        <v>317</v>
      </c>
      <c r="C21" s="35"/>
      <c r="D21" s="35"/>
      <c r="E21" s="35"/>
      <c r="F21" s="35"/>
      <c r="G21" s="35"/>
      <c r="H21" s="35"/>
      <c r="I21" s="35"/>
    </row>
    <row r="22" spans="1:9" ht="38" customHeight="1" x14ac:dyDescent="0.45">
      <c r="A22" s="33" t="s">
        <v>318</v>
      </c>
      <c r="B22" s="35" t="s">
        <v>317</v>
      </c>
      <c r="C22" s="35"/>
      <c r="D22" s="35"/>
      <c r="E22" s="35"/>
      <c r="F22" s="35"/>
      <c r="G22" s="35"/>
      <c r="H22" s="35"/>
      <c r="I22" s="35"/>
    </row>
    <row r="23" spans="1:9" ht="38" customHeight="1" x14ac:dyDescent="0.45">
      <c r="A23" s="33" t="s">
        <v>319</v>
      </c>
      <c r="B23" s="35" t="s">
        <v>317</v>
      </c>
      <c r="C23" s="35"/>
      <c r="D23" s="35"/>
      <c r="E23" s="35"/>
      <c r="F23" s="35"/>
      <c r="G23" s="35"/>
      <c r="H23" s="35"/>
      <c r="I23" s="35"/>
    </row>
    <row r="24" spans="1:9" ht="38" customHeight="1" x14ac:dyDescent="0.45">
      <c r="A24" s="33" t="s">
        <v>320</v>
      </c>
      <c r="B24" s="35" t="s">
        <v>321</v>
      </c>
      <c r="C24" s="35"/>
      <c r="D24" s="35"/>
      <c r="E24" s="35"/>
      <c r="F24" s="35"/>
      <c r="G24" s="35"/>
      <c r="H24" s="35"/>
      <c r="I24" s="35"/>
    </row>
    <row r="25" spans="1:9" ht="38" customHeight="1" x14ac:dyDescent="0.45">
      <c r="A25" s="33" t="s">
        <v>322</v>
      </c>
      <c r="B25" s="35" t="s">
        <v>321</v>
      </c>
      <c r="C25" s="35"/>
      <c r="D25" s="35"/>
      <c r="E25" s="35"/>
      <c r="F25" s="35"/>
      <c r="G25" s="35"/>
      <c r="H25" s="35"/>
      <c r="I25" s="29"/>
    </row>
    <row r="26" spans="1:9" ht="38" customHeight="1" x14ac:dyDescent="0.45">
      <c r="A26" s="33" t="s">
        <v>323</v>
      </c>
      <c r="B26" s="35" t="s">
        <v>321</v>
      </c>
      <c r="C26" s="35"/>
      <c r="D26" s="35"/>
      <c r="E26" s="35"/>
      <c r="F26" s="35"/>
      <c r="G26" s="35"/>
      <c r="H26" s="35"/>
      <c r="I26" s="29"/>
    </row>
    <row r="27" spans="1:9" ht="38" customHeight="1" x14ac:dyDescent="0.45">
      <c r="A27" s="33" t="s">
        <v>324</v>
      </c>
      <c r="B27" s="35" t="s">
        <v>161</v>
      </c>
      <c r="C27" s="35"/>
      <c r="D27" s="35"/>
      <c r="E27" s="35"/>
      <c r="F27" s="35"/>
      <c r="G27" s="35"/>
      <c r="H27" s="35"/>
      <c r="I27" s="29"/>
    </row>
    <row r="28" spans="1:9" ht="38" customHeight="1" x14ac:dyDescent="0.45">
      <c r="A28" s="33" t="s">
        <v>325</v>
      </c>
      <c r="B28" s="35" t="s">
        <v>161</v>
      </c>
      <c r="C28" s="35"/>
      <c r="D28" s="35"/>
      <c r="E28" s="35"/>
      <c r="F28" s="35"/>
      <c r="G28" s="35"/>
      <c r="H28" s="35"/>
      <c r="I28" s="29"/>
    </row>
  </sheetData>
  <mergeCells count="3">
    <mergeCell ref="A4:I6"/>
    <mergeCell ref="A2:H2"/>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8"/>
  <sheetViews>
    <sheetView showGridLines="0" workbookViewId="0">
      <selection sqref="A1:H1"/>
    </sheetView>
  </sheetViews>
  <sheetFormatPr defaultRowHeight="14.25" x14ac:dyDescent="0.45"/>
  <cols>
    <col min="1" max="1" width="16" customWidth="1"/>
    <col min="2" max="2" width="20" customWidth="1"/>
    <col min="3" max="3" width="18" customWidth="1"/>
    <col min="5" max="5" width="24" customWidth="1"/>
    <col min="6" max="6" width="12" customWidth="1"/>
    <col min="9" max="9" width="16" customWidth="1"/>
  </cols>
  <sheetData>
    <row r="1" spans="1:9" ht="12" customHeight="1" x14ac:dyDescent="0.45">
      <c r="A1" s="47" t="s">
        <v>326</v>
      </c>
      <c r="B1" s="43"/>
      <c r="C1" s="43"/>
      <c r="D1" s="43"/>
      <c r="E1" s="43"/>
      <c r="F1" s="43"/>
      <c r="G1" s="43"/>
      <c r="H1" s="43"/>
      <c r="I1" s="38"/>
    </row>
    <row r="2" spans="1:9" ht="17" customHeight="1" x14ac:dyDescent="0.45">
      <c r="A2" s="52" t="s">
        <v>327</v>
      </c>
      <c r="B2" s="43"/>
      <c r="C2" s="43"/>
      <c r="D2" s="43"/>
      <c r="E2" s="43"/>
      <c r="F2" s="43"/>
      <c r="G2" s="43"/>
      <c r="H2" s="43"/>
      <c r="I2" s="37"/>
    </row>
    <row r="3" spans="1:9" x14ac:dyDescent="0.45">
      <c r="A3" s="29"/>
      <c r="B3" s="29"/>
      <c r="C3" s="29"/>
      <c r="D3" s="29"/>
      <c r="E3" s="29"/>
      <c r="F3" s="29"/>
      <c r="G3" s="29"/>
      <c r="H3" s="29"/>
      <c r="I3" s="29"/>
    </row>
    <row r="4" spans="1:9" ht="27" customHeight="1" x14ac:dyDescent="0.45">
      <c r="A4" s="53" t="s">
        <v>328</v>
      </c>
      <c r="B4" s="43"/>
      <c r="C4" s="43"/>
      <c r="D4" s="43"/>
      <c r="E4" s="43"/>
      <c r="F4" s="43"/>
      <c r="G4" s="43"/>
      <c r="H4" s="43"/>
      <c r="I4" s="43"/>
    </row>
    <row r="5" spans="1:9" x14ac:dyDescent="0.45">
      <c r="A5" s="43"/>
      <c r="B5" s="43"/>
      <c r="C5" s="43"/>
      <c r="D5" s="43"/>
      <c r="E5" s="43"/>
      <c r="F5" s="43"/>
      <c r="G5" s="43"/>
      <c r="H5" s="43"/>
      <c r="I5" s="43"/>
    </row>
    <row r="6" spans="1:9" x14ac:dyDescent="0.45">
      <c r="A6" s="43"/>
      <c r="B6" s="43"/>
      <c r="C6" s="43"/>
      <c r="D6" s="43"/>
      <c r="E6" s="43"/>
      <c r="F6" s="43"/>
      <c r="G6" s="43"/>
      <c r="H6" s="43"/>
      <c r="I6" s="43"/>
    </row>
    <row r="7" spans="1:9" x14ac:dyDescent="0.45">
      <c r="A7" s="29"/>
      <c r="B7" s="29"/>
      <c r="C7" s="29"/>
      <c r="D7" s="29"/>
      <c r="E7" s="29"/>
      <c r="F7" s="29"/>
      <c r="G7" s="29"/>
      <c r="H7" s="29"/>
      <c r="I7" s="29"/>
    </row>
    <row r="8" spans="1:9" ht="28.5" customHeight="1" x14ac:dyDescent="0.45">
      <c r="A8" s="30" t="s">
        <v>329</v>
      </c>
      <c r="B8" s="30" t="s">
        <v>330</v>
      </c>
      <c r="C8" s="30" t="s">
        <v>184</v>
      </c>
      <c r="D8" s="30" t="s">
        <v>187</v>
      </c>
      <c r="E8" s="30" t="s">
        <v>331</v>
      </c>
      <c r="F8" s="30" t="s">
        <v>332</v>
      </c>
      <c r="G8" s="30" t="s">
        <v>333</v>
      </c>
      <c r="H8" s="30" t="s">
        <v>334</v>
      </c>
      <c r="I8" s="30" t="s">
        <v>300</v>
      </c>
    </row>
    <row r="9" spans="1:9" ht="19.05" customHeight="1" x14ac:dyDescent="0.45">
      <c r="A9" s="33" t="s">
        <v>335</v>
      </c>
      <c r="B9" s="35"/>
      <c r="C9" s="35"/>
      <c r="D9" s="35"/>
      <c r="E9" s="35"/>
      <c r="F9" s="35"/>
      <c r="G9" s="35"/>
      <c r="H9" s="35"/>
      <c r="I9" s="35"/>
    </row>
    <row r="10" spans="1:9" ht="19.05" customHeight="1" x14ac:dyDescent="0.45">
      <c r="A10" s="33" t="s">
        <v>335</v>
      </c>
      <c r="B10" s="35"/>
      <c r="C10" s="35"/>
      <c r="D10" s="35"/>
      <c r="E10" s="35"/>
      <c r="F10" s="35"/>
      <c r="G10" s="35"/>
      <c r="H10" s="35"/>
      <c r="I10" s="35"/>
    </row>
    <row r="11" spans="1:9" ht="19.05" customHeight="1" x14ac:dyDescent="0.45">
      <c r="A11" s="33" t="s">
        <v>335</v>
      </c>
      <c r="B11" s="35"/>
      <c r="C11" s="35"/>
      <c r="D11" s="35"/>
      <c r="E11" s="35"/>
      <c r="F11" s="35"/>
      <c r="G11" s="35"/>
      <c r="H11" s="35"/>
      <c r="I11" s="35"/>
    </row>
    <row r="12" spans="1:9" ht="19.05" customHeight="1" x14ac:dyDescent="0.45">
      <c r="A12" s="33" t="s">
        <v>336</v>
      </c>
      <c r="B12" s="35"/>
      <c r="C12" s="35"/>
      <c r="D12" s="35"/>
      <c r="E12" s="35"/>
      <c r="F12" s="35"/>
      <c r="G12" s="35"/>
      <c r="H12" s="35"/>
      <c r="I12" s="35"/>
    </row>
    <row r="13" spans="1:9" ht="19.05" customHeight="1" x14ac:dyDescent="0.45">
      <c r="A13" s="33" t="s">
        <v>336</v>
      </c>
      <c r="B13" s="35"/>
      <c r="C13" s="35"/>
      <c r="D13" s="35"/>
      <c r="E13" s="35"/>
      <c r="F13" s="35"/>
      <c r="G13" s="35"/>
      <c r="H13" s="35"/>
      <c r="I13" s="35"/>
    </row>
    <row r="14" spans="1:9" ht="19.05" customHeight="1" x14ac:dyDescent="0.45">
      <c r="A14" s="33" t="s">
        <v>336</v>
      </c>
      <c r="B14" s="35"/>
      <c r="C14" s="35"/>
      <c r="D14" s="35"/>
      <c r="E14" s="35"/>
      <c r="F14" s="35"/>
      <c r="G14" s="35"/>
      <c r="H14" s="35"/>
      <c r="I14" s="35"/>
    </row>
    <row r="15" spans="1:9" ht="19.05" customHeight="1" x14ac:dyDescent="0.45">
      <c r="A15" s="33" t="s">
        <v>337</v>
      </c>
      <c r="B15" s="35"/>
      <c r="C15" s="35"/>
      <c r="D15" s="35"/>
      <c r="E15" s="35"/>
      <c r="F15" s="35"/>
      <c r="G15" s="35"/>
      <c r="H15" s="35"/>
      <c r="I15" s="35"/>
    </row>
    <row r="16" spans="1:9" ht="19.05" customHeight="1" x14ac:dyDescent="0.45">
      <c r="A16" s="33" t="s">
        <v>337</v>
      </c>
      <c r="B16" s="35"/>
      <c r="C16" s="35"/>
      <c r="D16" s="35"/>
      <c r="E16" s="35"/>
      <c r="F16" s="35"/>
      <c r="G16" s="35"/>
      <c r="H16" s="35"/>
      <c r="I16" s="35"/>
    </row>
    <row r="17" spans="1:9" ht="19.05" customHeight="1" x14ac:dyDescent="0.45">
      <c r="A17" s="33" t="s">
        <v>337</v>
      </c>
      <c r="B17" s="35"/>
      <c r="C17" s="35"/>
      <c r="D17" s="35"/>
      <c r="E17" s="35"/>
      <c r="F17" s="35"/>
      <c r="G17" s="35"/>
      <c r="H17" s="35"/>
      <c r="I17" s="35"/>
    </row>
    <row r="18" spans="1:9" ht="19.05" customHeight="1" x14ac:dyDescent="0.45">
      <c r="A18" s="33" t="s">
        <v>337</v>
      </c>
      <c r="B18" s="35"/>
      <c r="C18" s="35"/>
      <c r="D18" s="35"/>
      <c r="E18" s="35"/>
      <c r="F18" s="35"/>
      <c r="G18" s="35"/>
      <c r="H18" s="35"/>
      <c r="I18" s="35"/>
    </row>
    <row r="19" spans="1:9" ht="19.05" customHeight="1" x14ac:dyDescent="0.45">
      <c r="A19" s="33" t="s">
        <v>338</v>
      </c>
      <c r="B19" s="35"/>
      <c r="C19" s="35"/>
      <c r="D19" s="35"/>
      <c r="E19" s="35"/>
      <c r="F19" s="35"/>
      <c r="G19" s="35"/>
      <c r="H19" s="35"/>
      <c r="I19" s="35"/>
    </row>
    <row r="20" spans="1:9" ht="19.05" customHeight="1" x14ac:dyDescent="0.45">
      <c r="A20" s="33" t="s">
        <v>338</v>
      </c>
      <c r="B20" s="35"/>
      <c r="C20" s="35"/>
      <c r="D20" s="35"/>
      <c r="E20" s="35"/>
      <c r="F20" s="35"/>
      <c r="G20" s="35"/>
      <c r="H20" s="35"/>
      <c r="I20" s="35"/>
    </row>
    <row r="21" spans="1:9" ht="19.05" customHeight="1" x14ac:dyDescent="0.45">
      <c r="A21" s="33" t="s">
        <v>339</v>
      </c>
      <c r="B21" s="35"/>
      <c r="C21" s="35"/>
      <c r="D21" s="35"/>
      <c r="E21" s="35"/>
      <c r="F21" s="35"/>
      <c r="G21" s="35"/>
      <c r="H21" s="35"/>
      <c r="I21" s="35"/>
    </row>
    <row r="22" spans="1:9" ht="19.05" customHeight="1" x14ac:dyDescent="0.45">
      <c r="A22" s="33" t="s">
        <v>339</v>
      </c>
      <c r="B22" s="35"/>
      <c r="C22" s="35"/>
      <c r="D22" s="35"/>
      <c r="E22" s="35"/>
      <c r="F22" s="35"/>
      <c r="G22" s="35"/>
      <c r="H22" s="35"/>
      <c r="I22" s="35"/>
    </row>
    <row r="23" spans="1:9" ht="19.05" customHeight="1" x14ac:dyDescent="0.45">
      <c r="A23" s="33" t="s">
        <v>340</v>
      </c>
      <c r="B23" s="35"/>
      <c r="C23" s="35"/>
      <c r="D23" s="35"/>
      <c r="E23" s="35"/>
      <c r="F23" s="35"/>
      <c r="G23" s="35"/>
      <c r="H23" s="35"/>
      <c r="I23" s="35"/>
    </row>
    <row r="24" spans="1:9" ht="19.05" customHeight="1" x14ac:dyDescent="0.45">
      <c r="A24" s="33" t="s">
        <v>340</v>
      </c>
      <c r="B24" s="35"/>
      <c r="C24" s="35"/>
      <c r="D24" s="35"/>
      <c r="E24" s="35"/>
      <c r="F24" s="35"/>
      <c r="G24" s="35"/>
      <c r="H24" s="35"/>
      <c r="I24" s="35"/>
    </row>
    <row r="25" spans="1:9" ht="19.05" customHeight="1" x14ac:dyDescent="0.45">
      <c r="A25" s="33" t="s">
        <v>321</v>
      </c>
      <c r="B25" s="35"/>
      <c r="C25" s="35"/>
      <c r="D25" s="35"/>
      <c r="E25" s="35"/>
      <c r="F25" s="35"/>
      <c r="G25" s="35"/>
      <c r="H25" s="35"/>
    </row>
    <row r="26" spans="1:9" ht="19.05" customHeight="1" x14ac:dyDescent="0.45">
      <c r="A26" s="33" t="s">
        <v>321</v>
      </c>
      <c r="B26" s="35"/>
      <c r="C26" s="35"/>
      <c r="D26" s="35"/>
      <c r="E26" s="35"/>
      <c r="F26" s="35"/>
      <c r="G26" s="35"/>
      <c r="H26" s="35"/>
    </row>
    <row r="27" spans="1:9" ht="19.05" customHeight="1" x14ac:dyDescent="0.45">
      <c r="A27" s="33" t="s">
        <v>341</v>
      </c>
      <c r="B27" s="35"/>
      <c r="C27" s="35"/>
      <c r="D27" s="35"/>
      <c r="E27" s="35"/>
      <c r="F27" s="35"/>
      <c r="G27" s="35"/>
      <c r="H27" s="35"/>
    </row>
    <row r="28" spans="1:9" ht="19.05" customHeight="1" x14ac:dyDescent="0.45">
      <c r="A28" s="33" t="s">
        <v>341</v>
      </c>
      <c r="B28" s="35"/>
      <c r="C28" s="35"/>
      <c r="D28" s="35"/>
      <c r="E28" s="35"/>
      <c r="F28" s="35"/>
      <c r="G28" s="35"/>
      <c r="H28" s="35"/>
    </row>
  </sheetData>
  <mergeCells count="3">
    <mergeCell ref="A4:I6"/>
    <mergeCell ref="A2:H2"/>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9"/>
  <sheetViews>
    <sheetView showGridLines="0" workbookViewId="0">
      <selection activeCell="F36" sqref="F36"/>
    </sheetView>
  </sheetViews>
  <sheetFormatPr defaultRowHeight="14.25" x14ac:dyDescent="0.45"/>
  <cols>
    <col min="1" max="1" width="42" customWidth="1"/>
    <col min="2" max="7" width="12" customWidth="1"/>
    <col min="8" max="8" width="32" customWidth="1"/>
    <col min="9" max="9" width="14" customWidth="1"/>
    <col min="10" max="10" width="16" customWidth="1"/>
    <col min="11" max="11" width="20" customWidth="1"/>
    <col min="12" max="14" width="18" customWidth="1"/>
  </cols>
  <sheetData>
    <row r="1" spans="1:14" ht="24" customHeight="1" x14ac:dyDescent="0.45">
      <c r="A1" s="68" t="s">
        <v>342</v>
      </c>
      <c r="B1" s="55"/>
      <c r="C1" s="55"/>
      <c r="D1" s="55"/>
      <c r="E1" s="55"/>
      <c r="F1" s="55"/>
      <c r="G1" s="55"/>
      <c r="H1" s="55"/>
      <c r="I1" s="55"/>
      <c r="J1" s="55"/>
      <c r="K1" s="55"/>
      <c r="L1" s="55"/>
      <c r="M1" s="55"/>
      <c r="N1" s="56"/>
    </row>
    <row r="2" spans="1:14" ht="20" customHeight="1" x14ac:dyDescent="0.45">
      <c r="A2" s="65" t="s">
        <v>343</v>
      </c>
      <c r="B2" s="66"/>
      <c r="C2" s="66"/>
      <c r="D2" s="66"/>
      <c r="E2" s="66"/>
      <c r="F2" s="66"/>
      <c r="G2" s="66"/>
      <c r="H2" s="66"/>
      <c r="I2" s="66"/>
      <c r="J2" s="66"/>
      <c r="K2" s="66"/>
      <c r="L2" s="66"/>
      <c r="M2" s="66"/>
      <c r="N2" s="67"/>
    </row>
    <row r="4" spans="1:14" x14ac:dyDescent="0.45">
      <c r="B4" s="2" t="s">
        <v>344</v>
      </c>
      <c r="C4" s="2" t="s">
        <v>345</v>
      </c>
      <c r="D4" s="2" t="s">
        <v>346</v>
      </c>
      <c r="E4" s="2" t="s">
        <v>347</v>
      </c>
      <c r="F4" s="2" t="s">
        <v>348</v>
      </c>
      <c r="G4" s="2" t="s">
        <v>349</v>
      </c>
      <c r="H4" s="6" t="s">
        <v>350</v>
      </c>
      <c r="I4" s="6" t="s">
        <v>351</v>
      </c>
      <c r="J4" s="6" t="s">
        <v>332</v>
      </c>
      <c r="K4" s="6"/>
    </row>
    <row r="6" spans="1:14" ht="20" customHeight="1" x14ac:dyDescent="0.45">
      <c r="A6" s="54" t="s">
        <v>352</v>
      </c>
      <c r="B6" s="55"/>
      <c r="C6" s="55"/>
      <c r="D6" s="55"/>
      <c r="E6" s="55"/>
      <c r="F6" s="55"/>
      <c r="G6" s="55"/>
      <c r="H6" s="55"/>
      <c r="I6" s="56"/>
    </row>
    <row r="7" spans="1:14" x14ac:dyDescent="0.45">
      <c r="A7" s="1" t="s">
        <v>189</v>
      </c>
      <c r="B7" s="14"/>
      <c r="C7" s="14"/>
      <c r="D7" s="14"/>
      <c r="E7" s="14"/>
      <c r="F7" s="14"/>
      <c r="G7" s="14"/>
      <c r="H7" s="5"/>
      <c r="I7" s="15"/>
    </row>
    <row r="8" spans="1:14" x14ac:dyDescent="0.45">
      <c r="A8" s="1" t="s">
        <v>353</v>
      </c>
      <c r="B8" s="14"/>
      <c r="C8" s="14"/>
      <c r="D8" s="14"/>
      <c r="E8" s="14"/>
      <c r="F8" s="14"/>
      <c r="G8" s="14"/>
      <c r="H8" s="5"/>
      <c r="I8" s="15"/>
    </row>
    <row r="9" spans="1:14" x14ac:dyDescent="0.45">
      <c r="A9" s="1" t="s">
        <v>190</v>
      </c>
      <c r="B9" s="14"/>
      <c r="C9" s="14"/>
      <c r="D9" s="14"/>
      <c r="E9" s="14"/>
      <c r="F9" s="14"/>
      <c r="G9" s="14"/>
      <c r="H9" s="5"/>
      <c r="I9" s="15"/>
    </row>
    <row r="11" spans="1:14" ht="20" customHeight="1" x14ac:dyDescent="0.45">
      <c r="A11" s="54" t="s">
        <v>354</v>
      </c>
      <c r="B11" s="55"/>
      <c r="C11" s="55"/>
      <c r="D11" s="55"/>
      <c r="E11" s="55"/>
      <c r="F11" s="55"/>
      <c r="G11" s="55"/>
      <c r="H11" s="55"/>
      <c r="I11" s="56"/>
    </row>
    <row r="12" spans="1:14" x14ac:dyDescent="0.45">
      <c r="A12" s="1" t="s">
        <v>191</v>
      </c>
      <c r="B12" s="14"/>
      <c r="C12" s="14"/>
      <c r="D12" s="14"/>
      <c r="E12" s="14"/>
      <c r="F12" s="14"/>
      <c r="G12" s="14"/>
      <c r="H12" s="5"/>
      <c r="I12" s="15"/>
    </row>
    <row r="13" spans="1:14" x14ac:dyDescent="0.45">
      <c r="A13" s="1" t="s">
        <v>192</v>
      </c>
      <c r="B13" s="14"/>
      <c r="C13" s="14"/>
      <c r="D13" s="14"/>
      <c r="E13" s="14"/>
      <c r="F13" s="14"/>
      <c r="G13" s="14"/>
      <c r="H13" s="5"/>
      <c r="I13" s="15"/>
    </row>
    <row r="14" spans="1:14" x14ac:dyDescent="0.45">
      <c r="A14" s="1" t="s">
        <v>193</v>
      </c>
      <c r="B14" s="14"/>
      <c r="C14" s="14"/>
      <c r="D14" s="14"/>
      <c r="E14" s="14"/>
      <c r="F14" s="14"/>
      <c r="G14" s="14"/>
      <c r="H14" s="5"/>
      <c r="I14" s="15"/>
    </row>
    <row r="16" spans="1:14" ht="20" customHeight="1" x14ac:dyDescent="0.45">
      <c r="A16" s="54" t="s">
        <v>355</v>
      </c>
      <c r="B16" s="55"/>
      <c r="C16" s="55"/>
      <c r="D16" s="55"/>
      <c r="E16" s="55"/>
      <c r="F16" s="55"/>
      <c r="G16" s="55"/>
      <c r="H16" s="55"/>
      <c r="I16" s="56"/>
    </row>
    <row r="17" spans="1:9" ht="46.5" x14ac:dyDescent="0.45">
      <c r="A17" s="1" t="s">
        <v>282</v>
      </c>
      <c r="B17" s="80">
        <v>0.20499999999999999</v>
      </c>
      <c r="C17" s="80">
        <v>0.20499999999999999</v>
      </c>
      <c r="D17" s="80">
        <v>0.20499999999999999</v>
      </c>
      <c r="E17" s="80">
        <v>0.20499999999999999</v>
      </c>
      <c r="F17" s="80">
        <v>0.20499999999999999</v>
      </c>
      <c r="G17" s="80">
        <v>0.20499999999999999</v>
      </c>
      <c r="H17" s="5" t="s">
        <v>447</v>
      </c>
      <c r="I17" s="15"/>
    </row>
    <row r="18" spans="1:9" x14ac:dyDescent="0.45">
      <c r="A18" s="1" t="s">
        <v>356</v>
      </c>
      <c r="B18" s="14"/>
      <c r="C18" s="14"/>
      <c r="D18" s="14"/>
      <c r="E18" s="14"/>
      <c r="F18" s="14"/>
      <c r="G18" s="14"/>
      <c r="H18" s="5"/>
      <c r="I18" s="15"/>
    </row>
    <row r="19" spans="1:9" x14ac:dyDescent="0.45">
      <c r="A19" s="1" t="s">
        <v>357</v>
      </c>
      <c r="B19" s="14"/>
      <c r="C19" s="14"/>
      <c r="D19" s="14"/>
      <c r="E19" s="14"/>
      <c r="F19" s="14"/>
      <c r="G19" s="14"/>
      <c r="H19" s="5"/>
      <c r="I19" s="15"/>
    </row>
    <row r="20" spans="1:9" x14ac:dyDescent="0.45">
      <c r="A20" s="1" t="s">
        <v>358</v>
      </c>
      <c r="B20" s="14"/>
      <c r="C20" s="14"/>
      <c r="D20" s="14"/>
      <c r="E20" s="14"/>
      <c r="F20" s="14"/>
      <c r="G20" s="14"/>
      <c r="H20" s="5"/>
      <c r="I20" s="15"/>
    </row>
    <row r="22" spans="1:9" ht="20" customHeight="1" x14ac:dyDescent="0.45">
      <c r="A22" s="54" t="s">
        <v>453</v>
      </c>
      <c r="B22" s="55"/>
      <c r="C22" s="55"/>
      <c r="D22" s="55"/>
      <c r="E22" s="55"/>
      <c r="F22" s="55"/>
      <c r="G22" s="55"/>
      <c r="H22" s="55"/>
      <c r="I22" s="56"/>
    </row>
    <row r="23" spans="1:9" x14ac:dyDescent="0.45">
      <c r="A23" s="3" t="s">
        <v>359</v>
      </c>
      <c r="B23" s="14"/>
      <c r="C23" s="16" t="s">
        <v>163</v>
      </c>
      <c r="D23" s="16" t="s">
        <v>163</v>
      </c>
      <c r="E23" s="16" t="s">
        <v>163</v>
      </c>
      <c r="F23" s="16" t="s">
        <v>163</v>
      </c>
      <c r="G23" s="16" t="s">
        <v>163</v>
      </c>
      <c r="H23" s="5"/>
      <c r="I23" s="15"/>
    </row>
    <row r="24" spans="1:9" x14ac:dyDescent="0.45">
      <c r="A24" s="3" t="s">
        <v>360</v>
      </c>
      <c r="B24" s="14"/>
      <c r="C24" s="16" t="s">
        <v>163</v>
      </c>
      <c r="D24" s="16" t="s">
        <v>163</v>
      </c>
      <c r="E24" s="16" t="s">
        <v>163</v>
      </c>
      <c r="F24" s="16" t="s">
        <v>163</v>
      </c>
      <c r="G24" s="16" t="s">
        <v>163</v>
      </c>
      <c r="H24" s="5"/>
      <c r="I24" s="15"/>
    </row>
    <row r="27" spans="1:9" ht="34.049999999999997" customHeight="1" x14ac:dyDescent="0.45">
      <c r="A27" s="69" t="s">
        <v>361</v>
      </c>
      <c r="B27" s="70"/>
      <c r="C27" s="70"/>
      <c r="D27" s="70"/>
      <c r="E27" s="70"/>
      <c r="F27" s="70"/>
      <c r="G27" s="70"/>
      <c r="H27" s="70"/>
      <c r="I27" s="71"/>
    </row>
    <row r="28" spans="1:9" ht="34.049999999999997" customHeight="1" x14ac:dyDescent="0.45">
      <c r="A28" s="72"/>
      <c r="B28" s="43"/>
      <c r="C28" s="43"/>
      <c r="D28" s="43"/>
      <c r="E28" s="43"/>
      <c r="F28" s="43"/>
      <c r="G28" s="43"/>
      <c r="H28" s="43"/>
      <c r="I28" s="73"/>
    </row>
    <row r="29" spans="1:9" x14ac:dyDescent="0.45">
      <c r="A29" s="74"/>
      <c r="B29" s="75"/>
      <c r="C29" s="75"/>
      <c r="D29" s="75"/>
      <c r="E29" s="75"/>
      <c r="F29" s="75"/>
      <c r="G29" s="75"/>
      <c r="H29" s="75"/>
      <c r="I29" s="76"/>
    </row>
  </sheetData>
  <mergeCells count="7">
    <mergeCell ref="A1:N1"/>
    <mergeCell ref="A11:I11"/>
    <mergeCell ref="A2:N2"/>
    <mergeCell ref="A27:I29"/>
    <mergeCell ref="A6:I6"/>
    <mergeCell ref="A22:I22"/>
    <mergeCell ref="A16:I16"/>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2"/>
  <sheetViews>
    <sheetView showGridLines="0" workbookViewId="0">
      <selection activeCell="N23" sqref="N23"/>
    </sheetView>
  </sheetViews>
  <sheetFormatPr defaultRowHeight="14.25" x14ac:dyDescent="0.45"/>
  <cols>
    <col min="1" max="1" width="42" customWidth="1"/>
    <col min="2" max="11" width="13" customWidth="1"/>
    <col min="12" max="14" width="18" customWidth="1"/>
  </cols>
  <sheetData>
    <row r="1" spans="1:14" ht="24" customHeight="1" x14ac:dyDescent="0.45">
      <c r="A1" s="68" t="s">
        <v>362</v>
      </c>
      <c r="B1" s="55"/>
      <c r="C1" s="55"/>
      <c r="D1" s="55"/>
      <c r="E1" s="55"/>
      <c r="F1" s="55"/>
      <c r="G1" s="55"/>
      <c r="H1" s="55"/>
      <c r="I1" s="55"/>
      <c r="J1" s="55"/>
      <c r="K1" s="55"/>
      <c r="L1" s="55"/>
      <c r="M1" s="55"/>
      <c r="N1" s="56"/>
    </row>
    <row r="2" spans="1:14" ht="20" customHeight="1" x14ac:dyDescent="0.45">
      <c r="A2" s="65" t="s">
        <v>363</v>
      </c>
      <c r="B2" s="66"/>
      <c r="C2" s="66"/>
      <c r="D2" s="66"/>
      <c r="E2" s="66"/>
      <c r="F2" s="66"/>
      <c r="G2" s="66"/>
      <c r="H2" s="66"/>
      <c r="I2" s="66"/>
      <c r="J2" s="66"/>
      <c r="K2" s="66"/>
      <c r="L2" s="66"/>
      <c r="M2" s="66"/>
      <c r="N2" s="67"/>
    </row>
    <row r="4" spans="1:14" x14ac:dyDescent="0.45">
      <c r="B4" s="2" t="s">
        <v>197</v>
      </c>
      <c r="C4" s="2" t="s">
        <v>198</v>
      </c>
      <c r="D4" s="2" t="s">
        <v>199</v>
      </c>
      <c r="E4" s="2" t="s">
        <v>200</v>
      </c>
      <c r="F4" s="2" t="s">
        <v>344</v>
      </c>
      <c r="G4" s="2" t="s">
        <v>345</v>
      </c>
      <c r="H4" s="2" t="s">
        <v>346</v>
      </c>
      <c r="I4" s="2" t="s">
        <v>347</v>
      </c>
      <c r="J4" s="2" t="s">
        <v>348</v>
      </c>
      <c r="K4" s="2" t="s">
        <v>349</v>
      </c>
    </row>
    <row r="7" spans="1:14" x14ac:dyDescent="0.45">
      <c r="A7" s="4" t="s">
        <v>257</v>
      </c>
      <c r="B7" s="12">
        <f>IFERROR(Hist_Segments!B7,"")</f>
        <v>0</v>
      </c>
      <c r="C7" s="12">
        <f>IFERROR(Hist_Segments!C7,"")</f>
        <v>0</v>
      </c>
      <c r="D7" s="12">
        <f>IFERROR(Hist_Segments!D7,"")</f>
        <v>0</v>
      </c>
      <c r="E7" s="12">
        <f>IFERROR(Hist_Segments!E7,"")</f>
        <v>0</v>
      </c>
      <c r="F7" s="12" t="str">
        <f>IFERROR(IF(OR(E7="",Forecast_Assumptions!B7=""),"",E7*(1+Forecast_Assumptions!B7)),"")</f>
        <v/>
      </c>
      <c r="G7" s="12" t="str">
        <f>IFERROR(IF(OR(F7="",Forecast_Assumptions!C7=""),"",F7*(1+Forecast_Assumptions!C7)),"")</f>
        <v/>
      </c>
      <c r="H7" s="12" t="str">
        <f>IFERROR(IF(OR(G7="",Forecast_Assumptions!D7=""),"",G7*(1+Forecast_Assumptions!D7)),"")</f>
        <v/>
      </c>
      <c r="I7" s="12" t="str">
        <f>IFERROR(IF(OR(H7="",Forecast_Assumptions!E7=""),"",H7*(1+Forecast_Assumptions!E7)),"")</f>
        <v/>
      </c>
      <c r="J7" s="12" t="str">
        <f>IFERROR(IF(OR(I7="",Forecast_Assumptions!F7=""),"",I7*(1+Forecast_Assumptions!F7)),"")</f>
        <v/>
      </c>
      <c r="K7" s="12" t="str">
        <f>IFERROR(IF(OR(J7="",Forecast_Assumptions!G7=""),"",J7*(1+Forecast_Assumptions!G7)),"")</f>
        <v/>
      </c>
      <c r="L7" s="57"/>
      <c r="M7" s="58"/>
      <c r="N7" s="59"/>
    </row>
    <row r="8" spans="1:14" x14ac:dyDescent="0.45">
      <c r="A8" s="4" t="s">
        <v>364</v>
      </c>
      <c r="B8" s="11" t="str">
        <f>IFERROR(Hist_Drivers!B8,"")</f>
        <v/>
      </c>
      <c r="C8" s="11" t="str">
        <f>IFERROR(Hist_Drivers!C8,"")</f>
        <v/>
      </c>
      <c r="D8" s="11" t="str">
        <f>IFERROR(Hist_Drivers!D8,"")</f>
        <v/>
      </c>
      <c r="E8" s="11" t="str">
        <f>IFERROR(Hist_Drivers!E8,"")</f>
        <v/>
      </c>
      <c r="F8" s="17">
        <f>IFERROR(Forecast_Assumptions!B7,"")</f>
        <v>0</v>
      </c>
      <c r="G8" s="17">
        <f>IFERROR(Forecast_Assumptions!C7,"")</f>
        <v>0</v>
      </c>
      <c r="H8" s="17">
        <f>IFERROR(Forecast_Assumptions!D7,"")</f>
        <v>0</v>
      </c>
      <c r="I8" s="17">
        <f>IFERROR(Forecast_Assumptions!E7,"")</f>
        <v>0</v>
      </c>
      <c r="J8" s="17">
        <f>IFERROR(Forecast_Assumptions!F7,"")</f>
        <v>0</v>
      </c>
      <c r="K8" s="17">
        <f>IFERROR(Forecast_Assumptions!G7,"")</f>
        <v>0</v>
      </c>
      <c r="L8" s="60"/>
      <c r="M8" s="43"/>
      <c r="N8" s="61"/>
    </row>
    <row r="9" spans="1:14" x14ac:dyDescent="0.45">
      <c r="A9" s="4" t="s">
        <v>259</v>
      </c>
      <c r="B9" s="12">
        <f>IFERROR(Hist_Segments!B8,"")</f>
        <v>0</v>
      </c>
      <c r="C9" s="12">
        <f>IFERROR(Hist_Segments!C8,"")</f>
        <v>0</v>
      </c>
      <c r="D9" s="12">
        <f>IFERROR(Hist_Segments!D8,"")</f>
        <v>0</v>
      </c>
      <c r="E9" s="12">
        <f>IFERROR(Hist_Segments!E8,"")</f>
        <v>0</v>
      </c>
      <c r="F9" s="12" t="str">
        <f>IFERROR(IF(OR(E9="",Forecast_Assumptions!B8=""),"",E9*(1+Forecast_Assumptions!B8)),"")</f>
        <v/>
      </c>
      <c r="G9" s="12" t="str">
        <f>IFERROR(IF(OR(F9="",Forecast_Assumptions!C8=""),"",F9*(1+Forecast_Assumptions!C8)),"")</f>
        <v/>
      </c>
      <c r="H9" s="12" t="str">
        <f>IFERROR(IF(OR(G9="",Forecast_Assumptions!D8=""),"",G9*(1+Forecast_Assumptions!D8)),"")</f>
        <v/>
      </c>
      <c r="I9" s="12" t="str">
        <f>IFERROR(IF(OR(H9="",Forecast_Assumptions!E8=""),"",H9*(1+Forecast_Assumptions!E8)),"")</f>
        <v/>
      </c>
      <c r="J9" s="12" t="str">
        <f>IFERROR(IF(OR(I9="",Forecast_Assumptions!F8=""),"",I9*(1+Forecast_Assumptions!F8)),"")</f>
        <v/>
      </c>
      <c r="K9" s="12" t="str">
        <f>IFERROR(IF(OR(J9="",Forecast_Assumptions!G8=""),"",J9*(1+Forecast_Assumptions!G8)),"")</f>
        <v/>
      </c>
      <c r="L9" s="60"/>
      <c r="M9" s="43"/>
      <c r="N9" s="61"/>
    </row>
    <row r="10" spans="1:14" x14ac:dyDescent="0.45">
      <c r="A10" s="4" t="s">
        <v>365</v>
      </c>
      <c r="B10" s="11" t="str">
        <f>IFERROR(Hist_Drivers!B8,"")</f>
        <v/>
      </c>
      <c r="C10" s="11" t="str">
        <f>IFERROR(Hist_Drivers!C8,"")</f>
        <v/>
      </c>
      <c r="D10" s="11" t="str">
        <f>IFERROR(Hist_Drivers!D8,"")</f>
        <v/>
      </c>
      <c r="E10" s="11" t="str">
        <f>IFERROR(Hist_Drivers!E8,"")</f>
        <v/>
      </c>
      <c r="F10" s="17">
        <f>IFERROR(Forecast_Assumptions!B8,"")</f>
        <v>0</v>
      </c>
      <c r="G10" s="17">
        <f>IFERROR(Forecast_Assumptions!C8,"")</f>
        <v>0</v>
      </c>
      <c r="H10" s="17">
        <f>IFERROR(Forecast_Assumptions!D8,"")</f>
        <v>0</v>
      </c>
      <c r="I10" s="17">
        <f>IFERROR(Forecast_Assumptions!E8,"")</f>
        <v>0</v>
      </c>
      <c r="J10" s="17">
        <f>IFERROR(Forecast_Assumptions!F8,"")</f>
        <v>0</v>
      </c>
      <c r="K10" s="17">
        <f>IFERROR(Forecast_Assumptions!G8,"")</f>
        <v>0</v>
      </c>
      <c r="L10" s="60"/>
      <c r="M10" s="43"/>
      <c r="N10" s="61"/>
    </row>
    <row r="11" spans="1:14" x14ac:dyDescent="0.45">
      <c r="A11" s="4" t="s">
        <v>260</v>
      </c>
      <c r="B11" s="12">
        <f>IFERROR(Hist_Segments!B9,"")</f>
        <v>0</v>
      </c>
      <c r="C11" s="12">
        <f>IFERROR(Hist_Segments!C9,"")</f>
        <v>0</v>
      </c>
      <c r="D11" s="12">
        <f>IFERROR(Hist_Segments!D9,"")</f>
        <v>0</v>
      </c>
      <c r="E11" s="12">
        <f>IFERROR(Hist_Segments!E9,"")</f>
        <v>0</v>
      </c>
      <c r="F11" s="12" t="str">
        <f>IFERROR(IF(OR(E11="",Forecast_Assumptions!B9=""),"",E11*(1+Forecast_Assumptions!B9)),"")</f>
        <v/>
      </c>
      <c r="G11" s="12" t="str">
        <f>IFERROR(IF(OR(F11="",Forecast_Assumptions!C9=""),"",F11*(1+Forecast_Assumptions!C9)),"")</f>
        <v/>
      </c>
      <c r="H11" s="12" t="str">
        <f>IFERROR(IF(OR(G11="",Forecast_Assumptions!D9=""),"",G11*(1+Forecast_Assumptions!D9)),"")</f>
        <v/>
      </c>
      <c r="I11" s="12" t="str">
        <f>IFERROR(IF(OR(H11="",Forecast_Assumptions!E9=""),"",H11*(1+Forecast_Assumptions!E9)),"")</f>
        <v/>
      </c>
      <c r="J11" s="12" t="str">
        <f>IFERROR(IF(OR(I11="",Forecast_Assumptions!F9=""),"",I11*(1+Forecast_Assumptions!F9)),"")</f>
        <v/>
      </c>
      <c r="K11" s="12" t="str">
        <f>IFERROR(IF(OR(J11="",Forecast_Assumptions!G9=""),"",J11*(1+Forecast_Assumptions!G9)),"")</f>
        <v/>
      </c>
      <c r="L11" s="60"/>
      <c r="M11" s="43"/>
      <c r="N11" s="61"/>
    </row>
    <row r="12" spans="1:14" x14ac:dyDescent="0.45">
      <c r="A12" s="4" t="s">
        <v>366</v>
      </c>
      <c r="B12" s="11" t="str">
        <f>IFERROR(Hist_Drivers!B8,"")</f>
        <v/>
      </c>
      <c r="C12" s="11" t="str">
        <f>IFERROR(Hist_Drivers!C8,"")</f>
        <v/>
      </c>
      <c r="D12" s="11" t="str">
        <f>IFERROR(Hist_Drivers!D8,"")</f>
        <v/>
      </c>
      <c r="E12" s="11" t="str">
        <f>IFERROR(Hist_Drivers!E8,"")</f>
        <v/>
      </c>
      <c r="F12" s="17">
        <f>IFERROR(Forecast_Assumptions!B9,"")</f>
        <v>0</v>
      </c>
      <c r="G12" s="17">
        <f>IFERROR(Forecast_Assumptions!C9,"")</f>
        <v>0</v>
      </c>
      <c r="H12" s="17">
        <f>IFERROR(Forecast_Assumptions!D9,"")</f>
        <v>0</v>
      </c>
      <c r="I12" s="17">
        <f>IFERROR(Forecast_Assumptions!E9,"")</f>
        <v>0</v>
      </c>
      <c r="J12" s="17">
        <f>IFERROR(Forecast_Assumptions!F9,"")</f>
        <v>0</v>
      </c>
      <c r="K12" s="17">
        <f>IFERROR(Forecast_Assumptions!G9,"")</f>
        <v>0</v>
      </c>
      <c r="L12" s="60"/>
      <c r="M12" s="43"/>
      <c r="N12" s="61"/>
    </row>
    <row r="13" spans="1:14" x14ac:dyDescent="0.45">
      <c r="A13" s="3" t="s">
        <v>367</v>
      </c>
      <c r="B13" s="12">
        <f>IFERROR(Hist_Drivers!B7,"")</f>
        <v>0</v>
      </c>
      <c r="C13" s="12">
        <f>IFERROR(Hist_Drivers!C7,"")</f>
        <v>0</v>
      </c>
      <c r="D13" s="12">
        <f>IFERROR(Hist_Drivers!D7,"")</f>
        <v>0</v>
      </c>
      <c r="E13" s="12">
        <f>IFERROR(Hist_Drivers!E7,"")</f>
        <v>0</v>
      </c>
      <c r="F13" s="12">
        <f t="shared" ref="F13:K13" si="0">IFERROR(IF(COUNTA(F7,F9,F11)=0,"",SUM(F7,F9,F11)),"")</f>
        <v>0</v>
      </c>
      <c r="G13" s="12">
        <f t="shared" si="0"/>
        <v>0</v>
      </c>
      <c r="H13" s="12">
        <f t="shared" si="0"/>
        <v>0</v>
      </c>
      <c r="I13" s="12">
        <f t="shared" si="0"/>
        <v>0</v>
      </c>
      <c r="J13" s="12">
        <f t="shared" si="0"/>
        <v>0</v>
      </c>
      <c r="K13" s="12">
        <f t="shared" si="0"/>
        <v>0</v>
      </c>
      <c r="L13" s="60"/>
      <c r="M13" s="43"/>
      <c r="N13" s="61"/>
    </row>
    <row r="14" spans="1:14" x14ac:dyDescent="0.45">
      <c r="A14" s="4" t="s">
        <v>368</v>
      </c>
      <c r="B14" s="11" t="str">
        <f>IFERROR(Hist_Drivers!B8,"")</f>
        <v/>
      </c>
      <c r="C14" s="11" t="str">
        <f>IFERROR(Hist_Drivers!C8,"")</f>
        <v/>
      </c>
      <c r="D14" s="11" t="str">
        <f>IFERROR(Hist_Drivers!D8,"")</f>
        <v/>
      </c>
      <c r="E14" s="11" t="str">
        <f>IFERROR(Hist_Drivers!E8,"")</f>
        <v/>
      </c>
      <c r="F14" s="11" t="str">
        <f t="shared" ref="F14:K14" si="1">IFERROR(IF(OR(E13="",F13=""),"",F13/E13-1),"")</f>
        <v/>
      </c>
      <c r="G14" s="11" t="str">
        <f t="shared" si="1"/>
        <v/>
      </c>
      <c r="H14" s="11" t="str">
        <f t="shared" si="1"/>
        <v/>
      </c>
      <c r="I14" s="11" t="str">
        <f t="shared" si="1"/>
        <v/>
      </c>
      <c r="J14" s="11" t="str">
        <f t="shared" si="1"/>
        <v/>
      </c>
      <c r="K14" s="11" t="str">
        <f t="shared" si="1"/>
        <v/>
      </c>
      <c r="L14" s="60"/>
      <c r="M14" s="43"/>
      <c r="N14" s="61"/>
    </row>
    <row r="15" spans="1:14" x14ac:dyDescent="0.45">
      <c r="L15" s="60"/>
      <c r="M15" s="43"/>
      <c r="N15" s="61"/>
    </row>
    <row r="16" spans="1:14" x14ac:dyDescent="0.45">
      <c r="A16" s="4" t="s">
        <v>191</v>
      </c>
      <c r="B16" s="11" t="str">
        <f>IFERROR(Hist_Segments!B23,"")</f>
        <v/>
      </c>
      <c r="C16" s="11" t="str">
        <f>IFERROR(Hist_Segments!C23,"")</f>
        <v/>
      </c>
      <c r="D16" s="11" t="str">
        <f>IFERROR(Hist_Segments!D23,"")</f>
        <v/>
      </c>
      <c r="E16" s="11" t="str">
        <f>IFERROR(Hist_Segments!E23,"")</f>
        <v/>
      </c>
      <c r="F16" s="17">
        <f>IFERROR(Forecast_Assumptions!B12,"")</f>
        <v>0</v>
      </c>
      <c r="G16" s="17">
        <f>IFERROR(Forecast_Assumptions!C12,"")</f>
        <v>0</v>
      </c>
      <c r="H16" s="17">
        <f>IFERROR(Forecast_Assumptions!D12,"")</f>
        <v>0</v>
      </c>
      <c r="I16" s="17">
        <f>IFERROR(Forecast_Assumptions!E12,"")</f>
        <v>0</v>
      </c>
      <c r="J16" s="17">
        <f>IFERROR(Forecast_Assumptions!F12,"")</f>
        <v>0</v>
      </c>
      <c r="K16" s="17">
        <f>IFERROR(Forecast_Assumptions!G12,"")</f>
        <v>0</v>
      </c>
      <c r="L16" s="60"/>
      <c r="M16" s="43"/>
      <c r="N16" s="61"/>
    </row>
    <row r="17" spans="1:14" x14ac:dyDescent="0.45">
      <c r="A17" s="4" t="s">
        <v>265</v>
      </c>
      <c r="B17" s="12">
        <f>IFERROR(Hist_Segments!B15,"")</f>
        <v>0</v>
      </c>
      <c r="C17" s="12">
        <f>IFERROR(Hist_Segments!C15,"")</f>
        <v>0</v>
      </c>
      <c r="D17" s="12">
        <f>IFERROR(Hist_Segments!D15,"")</f>
        <v>0</v>
      </c>
      <c r="E17" s="12">
        <f>IFERROR(Hist_Segments!E15,"")</f>
        <v>0</v>
      </c>
      <c r="F17" s="12" t="str">
        <f t="shared" ref="F17:K17" si="2">IFERROR(IF(OR(F7="",F16=""),"",F7*F16),"")</f>
        <v/>
      </c>
      <c r="G17" s="12" t="str">
        <f t="shared" si="2"/>
        <v/>
      </c>
      <c r="H17" s="12" t="str">
        <f t="shared" si="2"/>
        <v/>
      </c>
      <c r="I17" s="12" t="str">
        <f t="shared" si="2"/>
        <v/>
      </c>
      <c r="J17" s="12" t="str">
        <f t="shared" si="2"/>
        <v/>
      </c>
      <c r="K17" s="12" t="str">
        <f t="shared" si="2"/>
        <v/>
      </c>
      <c r="L17" s="60"/>
      <c r="M17" s="43"/>
      <c r="N17" s="61"/>
    </row>
    <row r="18" spans="1:14" x14ac:dyDescent="0.45">
      <c r="A18" s="4" t="s">
        <v>192</v>
      </c>
      <c r="B18" s="11" t="str">
        <f>IFERROR(Hist_Segments!B24,"")</f>
        <v/>
      </c>
      <c r="C18" s="11" t="str">
        <f>IFERROR(Hist_Segments!C24,"")</f>
        <v/>
      </c>
      <c r="D18" s="11" t="str">
        <f>IFERROR(Hist_Segments!D24,"")</f>
        <v/>
      </c>
      <c r="E18" s="11" t="str">
        <f>IFERROR(Hist_Segments!E24,"")</f>
        <v/>
      </c>
      <c r="F18" s="17">
        <f>IFERROR(Forecast_Assumptions!B13,"")</f>
        <v>0</v>
      </c>
      <c r="G18" s="17">
        <f>IFERROR(Forecast_Assumptions!C13,"")</f>
        <v>0</v>
      </c>
      <c r="H18" s="17">
        <f>IFERROR(Forecast_Assumptions!D13,"")</f>
        <v>0</v>
      </c>
      <c r="I18" s="17">
        <f>IFERROR(Forecast_Assumptions!E13,"")</f>
        <v>0</v>
      </c>
      <c r="J18" s="17">
        <f>IFERROR(Forecast_Assumptions!F13,"")</f>
        <v>0</v>
      </c>
      <c r="K18" s="17">
        <f>IFERROR(Forecast_Assumptions!G13,"")</f>
        <v>0</v>
      </c>
      <c r="L18" s="62"/>
      <c r="M18" s="63"/>
      <c r="N18" s="64"/>
    </row>
    <row r="19" spans="1:14" x14ac:dyDescent="0.45">
      <c r="A19" s="4" t="s">
        <v>266</v>
      </c>
      <c r="B19" s="12">
        <f>IFERROR(Hist_Segments!B16,"")</f>
        <v>0</v>
      </c>
      <c r="C19" s="12">
        <f>IFERROR(Hist_Segments!C16,"")</f>
        <v>0</v>
      </c>
      <c r="D19" s="12">
        <f>IFERROR(Hist_Segments!D16,"")</f>
        <v>0</v>
      </c>
      <c r="E19" s="12">
        <f>IFERROR(Hist_Segments!E16,"")</f>
        <v>0</v>
      </c>
      <c r="F19" s="12" t="str">
        <f t="shared" ref="F19:K19" si="3">IFERROR(IF(OR(F9="",F18=""),"",F9*F18),"")</f>
        <v/>
      </c>
      <c r="G19" s="12" t="str">
        <f t="shared" si="3"/>
        <v/>
      </c>
      <c r="H19" s="12" t="str">
        <f t="shared" si="3"/>
        <v/>
      </c>
      <c r="I19" s="12" t="str">
        <f t="shared" si="3"/>
        <v/>
      </c>
      <c r="J19" s="12" t="str">
        <f t="shared" si="3"/>
        <v/>
      </c>
      <c r="K19" s="12" t="str">
        <f t="shared" si="3"/>
        <v/>
      </c>
    </row>
    <row r="20" spans="1:14" x14ac:dyDescent="0.45">
      <c r="A20" s="4" t="s">
        <v>193</v>
      </c>
      <c r="B20" s="11" t="str">
        <f>IFERROR(Hist_Segments!B25,"")</f>
        <v/>
      </c>
      <c r="C20" s="11" t="str">
        <f>IFERROR(Hist_Segments!C25,"")</f>
        <v/>
      </c>
      <c r="D20" s="11" t="str">
        <f>IFERROR(Hist_Segments!D25,"")</f>
        <v/>
      </c>
      <c r="E20" s="11" t="str">
        <f>IFERROR(Hist_Segments!E25,"")</f>
        <v/>
      </c>
      <c r="F20" s="17">
        <f>IFERROR(Forecast_Assumptions!B14,"")</f>
        <v>0</v>
      </c>
      <c r="G20" s="17">
        <f>IFERROR(Forecast_Assumptions!C14,"")</f>
        <v>0</v>
      </c>
      <c r="H20" s="17">
        <f>IFERROR(Forecast_Assumptions!D14,"")</f>
        <v>0</v>
      </c>
      <c r="I20" s="17">
        <f>IFERROR(Forecast_Assumptions!E14,"")</f>
        <v>0</v>
      </c>
      <c r="J20" s="17">
        <f>IFERROR(Forecast_Assumptions!F14,"")</f>
        <v>0</v>
      </c>
      <c r="K20" s="17">
        <f>IFERROR(Forecast_Assumptions!G14,"")</f>
        <v>0</v>
      </c>
    </row>
    <row r="21" spans="1:14" x14ac:dyDescent="0.45">
      <c r="A21" s="4" t="s">
        <v>267</v>
      </c>
      <c r="B21" s="12">
        <f>IFERROR(Hist_Segments!B17,"")</f>
        <v>0</v>
      </c>
      <c r="C21" s="12">
        <f>IFERROR(Hist_Segments!C17,"")</f>
        <v>0</v>
      </c>
      <c r="D21" s="12">
        <f>IFERROR(Hist_Segments!D17,"")</f>
        <v>0</v>
      </c>
      <c r="E21" s="12">
        <f>IFERROR(Hist_Segments!E17,"")</f>
        <v>0</v>
      </c>
      <c r="F21" s="12" t="str">
        <f t="shared" ref="F21:K21" si="4">IFERROR(IF(OR(F11="",F20=""),"",F11*F20),"")</f>
        <v/>
      </c>
      <c r="G21" s="12" t="str">
        <f t="shared" si="4"/>
        <v/>
      </c>
      <c r="H21" s="12" t="str">
        <f t="shared" si="4"/>
        <v/>
      </c>
      <c r="I21" s="12" t="str">
        <f t="shared" si="4"/>
        <v/>
      </c>
      <c r="J21" s="12" t="str">
        <f t="shared" si="4"/>
        <v/>
      </c>
      <c r="K21" s="12" t="str">
        <f t="shared" si="4"/>
        <v/>
      </c>
    </row>
    <row r="22" spans="1:14" x14ac:dyDescent="0.45">
      <c r="A22" s="3" t="s">
        <v>369</v>
      </c>
      <c r="B22" s="12">
        <f>IFERROR(Hist_Drivers!B9,"")</f>
        <v>0</v>
      </c>
      <c r="C22" s="12">
        <f>IFERROR(Hist_Drivers!C9,"")</f>
        <v>0</v>
      </c>
      <c r="D22" s="12">
        <f>IFERROR(Hist_Drivers!D9,"")</f>
        <v>0</v>
      </c>
      <c r="E22" s="12">
        <f>IFERROR(Hist_Drivers!E9,"")</f>
        <v>0</v>
      </c>
      <c r="F22" s="12">
        <f t="shared" ref="F22:K22" si="5">IFERROR(IF(COUNTA(F17,F19,F21)=0,"",SUM(F17,F19,F21)),"")</f>
        <v>0</v>
      </c>
      <c r="G22" s="12">
        <f t="shared" si="5"/>
        <v>0</v>
      </c>
      <c r="H22" s="12">
        <f t="shared" si="5"/>
        <v>0</v>
      </c>
      <c r="I22" s="12">
        <f t="shared" si="5"/>
        <v>0</v>
      </c>
      <c r="J22" s="12">
        <f t="shared" si="5"/>
        <v>0</v>
      </c>
      <c r="K22" s="12">
        <f t="shared" si="5"/>
        <v>0</v>
      </c>
    </row>
    <row r="23" spans="1:14" x14ac:dyDescent="0.45">
      <c r="A23" s="4" t="s">
        <v>281</v>
      </c>
      <c r="B23" s="11" t="str">
        <f>IFERROR(Hist_Drivers!B10,"")</f>
        <v/>
      </c>
      <c r="C23" s="11" t="str">
        <f>IFERROR(Hist_Drivers!C10,"")</f>
        <v/>
      </c>
      <c r="D23" s="11" t="str">
        <f>IFERROR(Hist_Drivers!D10,"")</f>
        <v/>
      </c>
      <c r="E23" s="11" t="str">
        <f>IFERROR(Hist_Drivers!E10,"")</f>
        <v/>
      </c>
      <c r="F23" s="11" t="str">
        <f t="shared" ref="F23:K23" si="6">IFERROR(IF(OR(F22="",F13=""),"",F22/F13),"")</f>
        <v/>
      </c>
      <c r="G23" s="11" t="str">
        <f t="shared" si="6"/>
        <v/>
      </c>
      <c r="H23" s="11" t="str">
        <f t="shared" si="6"/>
        <v/>
      </c>
      <c r="I23" s="11" t="str">
        <f t="shared" si="6"/>
        <v/>
      </c>
      <c r="J23" s="11" t="str">
        <f t="shared" si="6"/>
        <v/>
      </c>
      <c r="K23" s="11" t="str">
        <f t="shared" si="6"/>
        <v/>
      </c>
    </row>
    <row r="25" spans="1:14" x14ac:dyDescent="0.45">
      <c r="A25" s="4" t="s">
        <v>282</v>
      </c>
      <c r="B25" s="11" t="str">
        <f>IFERROR(Hist_Drivers!B11,"")</f>
        <v/>
      </c>
      <c r="C25" s="11" t="str">
        <f>IFERROR(Hist_Drivers!C11,"")</f>
        <v/>
      </c>
      <c r="D25" s="11" t="str">
        <f>IFERROR(Hist_Drivers!D11,"")</f>
        <v/>
      </c>
      <c r="E25" s="11" t="str">
        <f>IFERROR(Hist_Drivers!E11,"")</f>
        <v/>
      </c>
      <c r="F25" s="17">
        <f>IFERROR(Forecast_Assumptions!B17,"")</f>
        <v>0.20499999999999999</v>
      </c>
      <c r="G25" s="17">
        <f>IFERROR(Forecast_Assumptions!C17,"")</f>
        <v>0.20499999999999999</v>
      </c>
      <c r="H25" s="17">
        <f>IFERROR(Forecast_Assumptions!D17,"")</f>
        <v>0.20499999999999999</v>
      </c>
      <c r="I25" s="17">
        <f>IFERROR(Forecast_Assumptions!E17,"")</f>
        <v>0.20499999999999999</v>
      </c>
      <c r="J25" s="17">
        <f>IFERROR(Forecast_Assumptions!F17,"")</f>
        <v>0.20499999999999999</v>
      </c>
      <c r="K25" s="17">
        <f>IFERROR(Forecast_Assumptions!G17,"")</f>
        <v>0.20499999999999999</v>
      </c>
    </row>
    <row r="26" spans="1:14" x14ac:dyDescent="0.45">
      <c r="A26" s="3" t="s">
        <v>283</v>
      </c>
      <c r="B26" s="12" t="str">
        <f>IFERROR(Hist_Drivers!B12,"")</f>
        <v/>
      </c>
      <c r="C26" s="12" t="str">
        <f>IFERROR(Hist_Drivers!C12,"")</f>
        <v/>
      </c>
      <c r="D26" s="12" t="str">
        <f>IFERROR(Hist_Drivers!D12,"")</f>
        <v/>
      </c>
      <c r="E26" s="12" t="str">
        <f>IFERROR(Hist_Drivers!E12,"")</f>
        <v/>
      </c>
      <c r="F26" s="12">
        <f t="shared" ref="F26:K26" si="7">IFERROR(IF(OR(F22="",F25=""),"",F22*(1-F25)),"")</f>
        <v>0</v>
      </c>
      <c r="G26" s="12">
        <f t="shared" si="7"/>
        <v>0</v>
      </c>
      <c r="H26" s="12">
        <f t="shared" si="7"/>
        <v>0</v>
      </c>
      <c r="I26" s="12">
        <f t="shared" si="7"/>
        <v>0</v>
      </c>
      <c r="J26" s="12">
        <f t="shared" si="7"/>
        <v>0</v>
      </c>
      <c r="K26" s="12">
        <f t="shared" si="7"/>
        <v>0</v>
      </c>
    </row>
    <row r="28" spans="1:14" x14ac:dyDescent="0.45">
      <c r="A28" s="4" t="s">
        <v>356</v>
      </c>
      <c r="B28" s="11" t="str">
        <f>IFERROR(IF(OR(B13="",Hist_Drivers!B13=""),"",Hist_Drivers!B13/B13),"")</f>
        <v/>
      </c>
      <c r="C28" s="11" t="str">
        <f>IFERROR(IF(OR(C13="",Hist_Drivers!C13=""),"",Hist_Drivers!C13/C13),"")</f>
        <v/>
      </c>
      <c r="D28" s="11" t="str">
        <f>IFERROR(IF(OR(D13="",Hist_Drivers!D13=""),"",Hist_Drivers!D13/D13),"")</f>
        <v/>
      </c>
      <c r="E28" s="11" t="str">
        <f>IFERROR(IF(OR(E13="",Hist_Drivers!E13=""),"",Hist_Drivers!E13/E13),"")</f>
        <v/>
      </c>
      <c r="F28" s="17">
        <f>IFERROR(Forecast_Assumptions!B18,"")</f>
        <v>0</v>
      </c>
      <c r="G28" s="17">
        <f>IFERROR(Forecast_Assumptions!C18,"")</f>
        <v>0</v>
      </c>
      <c r="H28" s="17">
        <f>IFERROR(Forecast_Assumptions!D18,"")</f>
        <v>0</v>
      </c>
      <c r="I28" s="17">
        <f>IFERROR(Forecast_Assumptions!E18,"")</f>
        <v>0</v>
      </c>
      <c r="J28" s="17">
        <f>IFERROR(Forecast_Assumptions!F18,"")</f>
        <v>0</v>
      </c>
      <c r="K28" s="17">
        <f>IFERROR(Forecast_Assumptions!G18,"")</f>
        <v>0</v>
      </c>
    </row>
    <row r="29" spans="1:14" x14ac:dyDescent="0.45">
      <c r="A29" s="4" t="s">
        <v>284</v>
      </c>
      <c r="B29" s="12">
        <f>IFERROR(Hist_Drivers!B13,"")</f>
        <v>0</v>
      </c>
      <c r="C29" s="12">
        <f>IFERROR(Hist_Drivers!C13,"")</f>
        <v>0</v>
      </c>
      <c r="D29" s="12">
        <f>IFERROR(Hist_Drivers!D13,"")</f>
        <v>0</v>
      </c>
      <c r="E29" s="12">
        <f>IFERROR(Hist_Drivers!E13,"")</f>
        <v>0</v>
      </c>
      <c r="F29" s="12">
        <f t="shared" ref="F29:K29" si="8">IFERROR(IF(OR(F13="",F28=""),"",F13*F28),"")</f>
        <v>0</v>
      </c>
      <c r="G29" s="12">
        <f t="shared" si="8"/>
        <v>0</v>
      </c>
      <c r="H29" s="12">
        <f t="shared" si="8"/>
        <v>0</v>
      </c>
      <c r="I29" s="12">
        <f t="shared" si="8"/>
        <v>0</v>
      </c>
      <c r="J29" s="12">
        <f t="shared" si="8"/>
        <v>0</v>
      </c>
      <c r="K29" s="12">
        <f t="shared" si="8"/>
        <v>0</v>
      </c>
    </row>
    <row r="30" spans="1:14" x14ac:dyDescent="0.45">
      <c r="A30" s="4" t="s">
        <v>357</v>
      </c>
      <c r="B30" s="11" t="str">
        <f>IFERROR(IF(OR(B13="",Hist_Drivers!B14=""),"",Hist_Drivers!B14/B13),"")</f>
        <v/>
      </c>
      <c r="C30" s="11" t="str">
        <f>IFERROR(IF(OR(C13="",Hist_Drivers!C14=""),"",Hist_Drivers!C14/C13),"")</f>
        <v/>
      </c>
      <c r="D30" s="11" t="str">
        <f>IFERROR(IF(OR(D13="",Hist_Drivers!D14=""),"",Hist_Drivers!D14/D13),"")</f>
        <v/>
      </c>
      <c r="E30" s="11" t="str">
        <f>IFERROR(IF(OR(E13="",Hist_Drivers!E14=""),"",Hist_Drivers!E14/E13),"")</f>
        <v/>
      </c>
      <c r="F30" s="17">
        <f>IFERROR(Forecast_Assumptions!B19,"")</f>
        <v>0</v>
      </c>
      <c r="G30" s="17">
        <f>IFERROR(Forecast_Assumptions!C19,"")</f>
        <v>0</v>
      </c>
      <c r="H30" s="17">
        <f>IFERROR(Forecast_Assumptions!D19,"")</f>
        <v>0</v>
      </c>
      <c r="I30" s="17">
        <f>IFERROR(Forecast_Assumptions!E19,"")</f>
        <v>0</v>
      </c>
      <c r="J30" s="17">
        <f>IFERROR(Forecast_Assumptions!F19,"")</f>
        <v>0</v>
      </c>
      <c r="K30" s="17">
        <f>IFERROR(Forecast_Assumptions!G19,"")</f>
        <v>0</v>
      </c>
    </row>
    <row r="31" spans="1:14" x14ac:dyDescent="0.45">
      <c r="A31" s="4" t="s">
        <v>285</v>
      </c>
      <c r="B31" s="12">
        <f>IFERROR(Hist_Drivers!B14,"")</f>
        <v>0</v>
      </c>
      <c r="C31" s="12">
        <f>IFERROR(Hist_Drivers!C14,"")</f>
        <v>0</v>
      </c>
      <c r="D31" s="12">
        <f>IFERROR(Hist_Drivers!D14,"")</f>
        <v>0</v>
      </c>
      <c r="E31" s="12">
        <f>IFERROR(Hist_Drivers!E14,"")</f>
        <v>0</v>
      </c>
      <c r="F31" s="12">
        <f t="shared" ref="F31:K31" si="9">IFERROR(IF(OR(F13="",F30=""),"",F13*F30),"")</f>
        <v>0</v>
      </c>
      <c r="G31" s="12">
        <f t="shared" si="9"/>
        <v>0</v>
      </c>
      <c r="H31" s="12">
        <f t="shared" si="9"/>
        <v>0</v>
      </c>
      <c r="I31" s="12">
        <f t="shared" si="9"/>
        <v>0</v>
      </c>
      <c r="J31" s="12">
        <f t="shared" si="9"/>
        <v>0</v>
      </c>
      <c r="K31" s="12">
        <f t="shared" si="9"/>
        <v>0</v>
      </c>
    </row>
    <row r="32" spans="1:14" x14ac:dyDescent="0.45">
      <c r="A32" s="4" t="s">
        <v>358</v>
      </c>
      <c r="B32" s="11" t="str">
        <f>IFERROR(Hist_Drivers!B16,"")</f>
        <v/>
      </c>
      <c r="C32" s="11" t="str">
        <f>IFERROR(Hist_Drivers!C16,"")</f>
        <v/>
      </c>
      <c r="D32" s="11" t="str">
        <f>IFERROR(Hist_Drivers!D16,"")</f>
        <v/>
      </c>
      <c r="E32" s="11" t="str">
        <f>IFERROR(Hist_Drivers!E16,"")</f>
        <v/>
      </c>
      <c r="F32" s="17">
        <f>IFERROR(Forecast_Assumptions!B20,"")</f>
        <v>0</v>
      </c>
      <c r="G32" s="17">
        <f>IFERROR(Forecast_Assumptions!C20,"")</f>
        <v>0</v>
      </c>
      <c r="H32" s="17">
        <f>IFERROR(Forecast_Assumptions!D20,"")</f>
        <v>0</v>
      </c>
      <c r="I32" s="17">
        <f>IFERROR(Forecast_Assumptions!E20,"")</f>
        <v>0</v>
      </c>
      <c r="J32" s="17">
        <f>IFERROR(Forecast_Assumptions!F20,"")</f>
        <v>0</v>
      </c>
      <c r="K32" s="17">
        <f>IFERROR(Forecast_Assumptions!G20,"")</f>
        <v>0</v>
      </c>
    </row>
    <row r="33" spans="1:11" x14ac:dyDescent="0.45">
      <c r="A33" s="4" t="s">
        <v>227</v>
      </c>
      <c r="B33" s="12" t="str">
        <f>IFERROR(Hist_Drivers!B15,"")</f>
        <v/>
      </c>
      <c r="C33" s="12" t="str">
        <f>IFERROR(Hist_Drivers!C15,"")</f>
        <v/>
      </c>
      <c r="D33" s="12" t="str">
        <f>IFERROR(Hist_Drivers!D15,"")</f>
        <v/>
      </c>
      <c r="E33" s="12" t="str">
        <f>IFERROR(Hist_Drivers!E15,"")</f>
        <v/>
      </c>
      <c r="F33" s="12">
        <f t="shared" ref="F33:K33" si="10">IFERROR(IF(OR(F13="",F32=""),"",F13*F32),"")</f>
        <v>0</v>
      </c>
      <c r="G33" s="12">
        <f t="shared" si="10"/>
        <v>0</v>
      </c>
      <c r="H33" s="12">
        <f t="shared" si="10"/>
        <v>0</v>
      </c>
      <c r="I33" s="12">
        <f t="shared" si="10"/>
        <v>0</v>
      </c>
      <c r="J33" s="12">
        <f t="shared" si="10"/>
        <v>0</v>
      </c>
      <c r="K33" s="12">
        <f t="shared" si="10"/>
        <v>0</v>
      </c>
    </row>
    <row r="34" spans="1:11" x14ac:dyDescent="0.45">
      <c r="A34" s="4" t="s">
        <v>287</v>
      </c>
      <c r="B34" s="12" t="str">
        <f>IFERROR(Hist_Drivers!B17,"")</f>
        <v/>
      </c>
      <c r="C34" s="12" t="str">
        <f>IFERROR(Hist_Drivers!C17,"")</f>
        <v/>
      </c>
      <c r="D34" s="12" t="str">
        <f>IFERROR(Hist_Drivers!D17,"")</f>
        <v/>
      </c>
      <c r="E34" s="12" t="str">
        <f>IFERROR(Hist_Drivers!E17,"")</f>
        <v/>
      </c>
      <c r="F34" s="12" t="str">
        <f t="shared" ref="F34:K34" si="11">IFERROR(IF(OR(E33="",F33=""),"",F33-E33),"")</f>
        <v/>
      </c>
      <c r="G34" s="12">
        <f t="shared" si="11"/>
        <v>0</v>
      </c>
      <c r="H34" s="12">
        <f t="shared" si="11"/>
        <v>0</v>
      </c>
      <c r="I34" s="12">
        <f t="shared" si="11"/>
        <v>0</v>
      </c>
      <c r="J34" s="12">
        <f t="shared" si="11"/>
        <v>0</v>
      </c>
      <c r="K34" s="12">
        <f t="shared" si="11"/>
        <v>0</v>
      </c>
    </row>
    <row r="35" spans="1:11" x14ac:dyDescent="0.45">
      <c r="A35" s="4" t="s">
        <v>288</v>
      </c>
      <c r="B35" s="12" t="str">
        <f>IFERROR(Hist_Drivers!B18,"")</f>
        <v/>
      </c>
      <c r="C35" s="12" t="str">
        <f>IFERROR(Hist_Drivers!C18,"")</f>
        <v/>
      </c>
      <c r="D35" s="12" t="str">
        <f>IFERROR(Hist_Drivers!D18,"")</f>
        <v/>
      </c>
      <c r="E35" s="12" t="str">
        <f>IFERROR(Hist_Drivers!E18,"")</f>
        <v/>
      </c>
      <c r="F35" s="12" t="str">
        <f t="shared" ref="F35:K35" si="12">IFERROR(IF(OR(F29="",F31="",F34=""),"",F31-F29+F34),"")</f>
        <v/>
      </c>
      <c r="G35" s="12">
        <f t="shared" si="12"/>
        <v>0</v>
      </c>
      <c r="H35" s="12">
        <f t="shared" si="12"/>
        <v>0</v>
      </c>
      <c r="I35" s="12">
        <f t="shared" si="12"/>
        <v>0</v>
      </c>
      <c r="J35" s="12">
        <f t="shared" si="12"/>
        <v>0</v>
      </c>
      <c r="K35" s="12">
        <f t="shared" si="12"/>
        <v>0</v>
      </c>
    </row>
    <row r="36" spans="1:11" x14ac:dyDescent="0.45">
      <c r="A36" s="3" t="s">
        <v>289</v>
      </c>
      <c r="B36" s="12" t="str">
        <f>IFERROR(Hist_Drivers!B19,"")</f>
        <v/>
      </c>
      <c r="C36" s="12" t="str">
        <f>IFERROR(Hist_Drivers!C19,"")</f>
        <v/>
      </c>
      <c r="D36" s="12" t="str">
        <f>IFERROR(Hist_Drivers!D19,"")</f>
        <v/>
      </c>
      <c r="E36" s="12" t="str">
        <f>IFERROR(Hist_Drivers!E19,"")</f>
        <v/>
      </c>
      <c r="F36" s="12" t="str">
        <f t="shared" ref="F36:K36" si="13">IFERROR(IF(OR(F26="",F29="",F31="",F34=""),"",F26+F29-F31-F34),"")</f>
        <v/>
      </c>
      <c r="G36" s="12">
        <f t="shared" si="13"/>
        <v>0</v>
      </c>
      <c r="H36" s="12">
        <f t="shared" si="13"/>
        <v>0</v>
      </c>
      <c r="I36" s="12">
        <f t="shared" si="13"/>
        <v>0</v>
      </c>
      <c r="J36" s="12">
        <f t="shared" si="13"/>
        <v>0</v>
      </c>
      <c r="K36" s="12">
        <f t="shared" si="13"/>
        <v>0</v>
      </c>
    </row>
    <row r="38" spans="1:11" x14ac:dyDescent="0.45">
      <c r="A38" s="3" t="s">
        <v>237</v>
      </c>
      <c r="B38" s="12" t="str">
        <f>IFERROR(Hist_Drivers!B20,"")</f>
        <v/>
      </c>
      <c r="C38" s="12" t="str">
        <f>IFERROR(Hist_Drivers!C20,"")</f>
        <v/>
      </c>
      <c r="D38" s="12" t="str">
        <f>IFERROR(Hist_Drivers!D20,"")</f>
        <v/>
      </c>
      <c r="E38" s="12" t="str">
        <f>IFERROR(Hist_Drivers!E20,"")</f>
        <v/>
      </c>
      <c r="F38" s="12" t="str">
        <f t="shared" ref="F38:K38" si="14">IFERROR(IF(OR(E38="",F35=""),"",E38+F35),"")</f>
        <v/>
      </c>
      <c r="G38" s="12" t="str">
        <f t="shared" si="14"/>
        <v/>
      </c>
      <c r="H38" s="12" t="str">
        <f t="shared" si="14"/>
        <v/>
      </c>
      <c r="I38" s="12" t="str">
        <f t="shared" si="14"/>
        <v/>
      </c>
      <c r="J38" s="12" t="str">
        <f t="shared" si="14"/>
        <v/>
      </c>
      <c r="K38" s="12" t="str">
        <f t="shared" si="14"/>
        <v/>
      </c>
    </row>
    <row r="39" spans="1:11" x14ac:dyDescent="0.45">
      <c r="A39" s="4" t="s">
        <v>290</v>
      </c>
      <c r="B39" s="12" t="str">
        <f>IFERROR(Hist_Drivers!B21,"")</f>
        <v/>
      </c>
      <c r="C39" s="12" t="str">
        <f>IFERROR(Hist_Drivers!C21,"")</f>
        <v/>
      </c>
      <c r="D39" s="12" t="str">
        <f>IFERROR(Hist_Drivers!D21,"")</f>
        <v/>
      </c>
      <c r="E39" s="12" t="str">
        <f>IFERROR(Hist_Drivers!E21,"")</f>
        <v/>
      </c>
      <c r="F39" s="12" t="str">
        <f t="shared" ref="F39:K39" si="15">IFERROR(IF(OR(E38="",F38=""),"",AVERAGE(E38,F38)),"")</f>
        <v/>
      </c>
      <c r="G39" s="12" t="str">
        <f t="shared" si="15"/>
        <v/>
      </c>
      <c r="H39" s="12" t="str">
        <f t="shared" si="15"/>
        <v/>
      </c>
      <c r="I39" s="12" t="str">
        <f t="shared" si="15"/>
        <v/>
      </c>
      <c r="J39" s="12" t="str">
        <f t="shared" si="15"/>
        <v/>
      </c>
      <c r="K39" s="12" t="str">
        <f t="shared" si="15"/>
        <v/>
      </c>
    </row>
    <row r="40" spans="1:11" x14ac:dyDescent="0.45">
      <c r="A40" s="3" t="s">
        <v>194</v>
      </c>
      <c r="B40" s="11" t="str">
        <f>IFERROR(Hist_Drivers!B22,"")</f>
        <v/>
      </c>
      <c r="C40" s="11" t="str">
        <f>IFERROR(Hist_Drivers!C22,"")</f>
        <v/>
      </c>
      <c r="D40" s="11" t="str">
        <f>IFERROR(Hist_Drivers!D22,"")</f>
        <v/>
      </c>
      <c r="E40" s="11" t="str">
        <f>IFERROR(Hist_Drivers!E22,"")</f>
        <v/>
      </c>
      <c r="F40" s="11" t="str">
        <f t="shared" ref="F40:K40" si="16">IFERROR(IF(OR(F26="",F39=""),"",F26/F39),"")</f>
        <v/>
      </c>
      <c r="G40" s="11" t="str">
        <f t="shared" si="16"/>
        <v/>
      </c>
      <c r="H40" s="11" t="str">
        <f t="shared" si="16"/>
        <v/>
      </c>
      <c r="I40" s="11" t="str">
        <f t="shared" si="16"/>
        <v/>
      </c>
      <c r="J40" s="11" t="str">
        <f t="shared" si="16"/>
        <v/>
      </c>
      <c r="K40" s="11" t="str">
        <f t="shared" si="16"/>
        <v/>
      </c>
    </row>
    <row r="41" spans="1:11" x14ac:dyDescent="0.45">
      <c r="A41" s="4" t="s">
        <v>291</v>
      </c>
      <c r="B41" s="11" t="str">
        <f>IFERROR(Hist_Drivers!B23,"")</f>
        <v/>
      </c>
      <c r="C41" s="11" t="str">
        <f>IFERROR(Hist_Drivers!C23,"")</f>
        <v/>
      </c>
      <c r="D41" s="11" t="str">
        <f>IFERROR(Hist_Drivers!D23,"")</f>
        <v/>
      </c>
      <c r="E41" s="11" t="str">
        <f>IFERROR(Hist_Drivers!E23,"")</f>
        <v/>
      </c>
      <c r="F41" s="11" t="str">
        <f t="shared" ref="F41:K41" si="17">IFERROR(IF(OR(F26="",F35=""),"",F35/F26),"")</f>
        <v/>
      </c>
      <c r="G41" s="11" t="str">
        <f t="shared" si="17"/>
        <v/>
      </c>
      <c r="H41" s="11" t="str">
        <f t="shared" si="17"/>
        <v/>
      </c>
      <c r="I41" s="11" t="str">
        <f t="shared" si="17"/>
        <v/>
      </c>
      <c r="J41" s="11" t="str">
        <f t="shared" si="17"/>
        <v/>
      </c>
      <c r="K41" s="11" t="str">
        <f t="shared" si="17"/>
        <v/>
      </c>
    </row>
    <row r="42" spans="1:11" x14ac:dyDescent="0.45">
      <c r="A42" s="4" t="s">
        <v>370</v>
      </c>
      <c r="B42" s="11" t="str">
        <f>IFERROR(Hist_Drivers!B24,"")</f>
        <v/>
      </c>
      <c r="C42" s="11" t="str">
        <f>IFERROR(Hist_Drivers!C24,"")</f>
        <v/>
      </c>
      <c r="D42" s="11" t="str">
        <f>IFERROR(Hist_Drivers!D24,"")</f>
        <v/>
      </c>
      <c r="E42" s="11" t="str">
        <f>IFERROR(Hist_Drivers!E24,"")</f>
        <v/>
      </c>
      <c r="F42" s="11" t="str">
        <f t="shared" ref="F42:K42" si="18">IFERROR(IF(OR(F40="",F41=""),"",F40*F41),"")</f>
        <v/>
      </c>
      <c r="G42" s="11" t="str">
        <f t="shared" si="18"/>
        <v/>
      </c>
      <c r="H42" s="11" t="str">
        <f t="shared" si="18"/>
        <v/>
      </c>
      <c r="I42" s="11" t="str">
        <f t="shared" si="18"/>
        <v/>
      </c>
      <c r="J42" s="11" t="str">
        <f t="shared" si="18"/>
        <v/>
      </c>
      <c r="K42" s="11" t="str">
        <f t="shared" si="18"/>
        <v/>
      </c>
    </row>
  </sheetData>
  <mergeCells count="3">
    <mergeCell ref="L7:N18"/>
    <mergeCell ref="A2:N2"/>
    <mergeCell ref="A1:N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
  <sheetViews>
    <sheetView showGridLines="0" workbookViewId="0">
      <selection activeCell="C32" sqref="C32"/>
    </sheetView>
  </sheetViews>
  <sheetFormatPr defaultRowHeight="14.25" x14ac:dyDescent="0.45"/>
  <cols>
    <col min="1" max="1" width="28" customWidth="1"/>
    <col min="2" max="2" width="18" customWidth="1"/>
    <col min="3" max="3" width="48" customWidth="1"/>
    <col min="4" max="4" width="14" customWidth="1"/>
  </cols>
  <sheetData>
    <row r="1" spans="1:8" ht="12" customHeight="1" x14ac:dyDescent="0.45">
      <c r="A1" s="79" t="s">
        <v>371</v>
      </c>
      <c r="B1" s="43"/>
      <c r="C1" s="43"/>
      <c r="D1" s="43"/>
      <c r="E1" s="43"/>
      <c r="F1" s="43"/>
      <c r="G1" s="43"/>
      <c r="H1" s="43"/>
    </row>
    <row r="2" spans="1:8" ht="17" customHeight="1" x14ac:dyDescent="0.45">
      <c r="A2" s="77" t="s">
        <v>372</v>
      </c>
      <c r="B2" s="43"/>
      <c r="C2" s="43"/>
      <c r="D2" s="43"/>
      <c r="E2" s="43"/>
      <c r="F2" s="43"/>
      <c r="G2" s="43"/>
      <c r="H2" s="43"/>
    </row>
    <row r="4" spans="1:8" ht="12" customHeight="1" x14ac:dyDescent="0.45">
      <c r="A4" s="78" t="s">
        <v>373</v>
      </c>
      <c r="B4" s="43"/>
      <c r="C4" s="43"/>
      <c r="D4" s="43"/>
      <c r="E4" s="43"/>
      <c r="F4" s="43"/>
      <c r="G4" s="43"/>
      <c r="H4" s="43"/>
    </row>
    <row r="5" spans="1:8" ht="12" customHeight="1" x14ac:dyDescent="0.45">
      <c r="A5" s="43"/>
      <c r="B5" s="43"/>
      <c r="C5" s="43"/>
      <c r="D5" s="43"/>
      <c r="E5" s="43"/>
      <c r="F5" s="43"/>
      <c r="G5" s="43"/>
      <c r="H5" s="43"/>
    </row>
    <row r="6" spans="1:8" ht="12" customHeight="1" x14ac:dyDescent="0.45">
      <c r="A6" s="43"/>
      <c r="B6" s="43"/>
      <c r="C6" s="43"/>
      <c r="D6" s="43"/>
      <c r="E6" s="43"/>
      <c r="F6" s="43"/>
      <c r="G6" s="43"/>
      <c r="H6" s="43"/>
    </row>
    <row r="8" spans="1:8" x14ac:dyDescent="0.45">
      <c r="A8" s="42" t="s">
        <v>374</v>
      </c>
      <c r="B8" s="43"/>
      <c r="C8" s="43"/>
    </row>
    <row r="9" spans="1:8" x14ac:dyDescent="0.45">
      <c r="A9" s="39" t="s">
        <v>375</v>
      </c>
      <c r="B9" s="39" t="s">
        <v>376</v>
      </c>
      <c r="C9" s="39" t="s">
        <v>377</v>
      </c>
    </row>
    <row r="10" spans="1:8" ht="16.05" customHeight="1" x14ac:dyDescent="0.45">
      <c r="A10" s="40" t="s">
        <v>378</v>
      </c>
      <c r="B10" s="41"/>
      <c r="C10" s="41"/>
    </row>
    <row r="11" spans="1:8" ht="16.05" customHeight="1" x14ac:dyDescent="0.45">
      <c r="A11" s="40" t="s">
        <v>379</v>
      </c>
      <c r="B11" s="41"/>
      <c r="C11" s="41"/>
    </row>
    <row r="12" spans="1:8" ht="16.05" customHeight="1" x14ac:dyDescent="0.45">
      <c r="A12" s="40" t="s">
        <v>380</v>
      </c>
      <c r="B12" s="41"/>
      <c r="C12" s="41"/>
    </row>
    <row r="13" spans="1:8" ht="16.05" customHeight="1" x14ac:dyDescent="0.45">
      <c r="A13" s="40" t="s">
        <v>381</v>
      </c>
      <c r="B13" s="41"/>
      <c r="C13" s="41"/>
    </row>
    <row r="14" spans="1:8" ht="16.05" customHeight="1" x14ac:dyDescent="0.45">
      <c r="A14" s="40" t="s">
        <v>382</v>
      </c>
      <c r="B14" s="41"/>
      <c r="C14" s="41"/>
    </row>
    <row r="17" spans="1:3" ht="12" customHeight="1" x14ac:dyDescent="0.45">
      <c r="A17" s="81" t="s">
        <v>448</v>
      </c>
      <c r="B17" s="43"/>
      <c r="C17" s="43"/>
    </row>
    <row r="18" spans="1:3" ht="12" customHeight="1" x14ac:dyDescent="0.45">
      <c r="A18" s="43"/>
      <c r="B18" s="43"/>
      <c r="C18" s="43"/>
    </row>
    <row r="19" spans="1:3" ht="12" customHeight="1" x14ac:dyDescent="0.45">
      <c r="A19" s="43"/>
      <c r="B19" s="43"/>
      <c r="C19" s="43"/>
    </row>
  </sheetData>
  <mergeCells count="5">
    <mergeCell ref="A2:H2"/>
    <mergeCell ref="A8:C8"/>
    <mergeCell ref="A17:C19"/>
    <mergeCell ref="A1:H1"/>
    <mergeCell ref="A4: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9"/>
  <sheetViews>
    <sheetView showGridLines="0" workbookViewId="0">
      <selection activeCell="H22" sqref="H22"/>
    </sheetView>
  </sheetViews>
  <sheetFormatPr defaultRowHeight="14.25" x14ac:dyDescent="0.45"/>
  <cols>
    <col min="1" max="1" width="30" customWidth="1"/>
    <col min="2" max="2" width="12" customWidth="1"/>
    <col min="3" max="3" width="14" customWidth="1"/>
    <col min="4" max="4" width="12" customWidth="1"/>
    <col min="5" max="5" width="26" customWidth="1"/>
    <col min="6" max="14" width="18" customWidth="1"/>
  </cols>
  <sheetData>
    <row r="1" spans="1:14" ht="24" customHeight="1" x14ac:dyDescent="0.45">
      <c r="A1" s="68" t="s">
        <v>383</v>
      </c>
      <c r="B1" s="55"/>
      <c r="C1" s="55"/>
      <c r="D1" s="55"/>
      <c r="E1" s="55"/>
      <c r="F1" s="55"/>
      <c r="G1" s="55"/>
      <c r="H1" s="55"/>
      <c r="I1" s="55"/>
      <c r="J1" s="55"/>
      <c r="K1" s="55"/>
      <c r="L1" s="55"/>
      <c r="M1" s="55"/>
      <c r="N1" s="56"/>
    </row>
    <row r="2" spans="1:14" ht="20" customHeight="1" x14ac:dyDescent="0.45">
      <c r="A2" s="65" t="s">
        <v>384</v>
      </c>
      <c r="B2" s="66"/>
      <c r="C2" s="66"/>
      <c r="D2" s="66"/>
      <c r="E2" s="66"/>
      <c r="F2" s="66"/>
      <c r="G2" s="66"/>
      <c r="H2" s="66"/>
      <c r="I2" s="66"/>
      <c r="J2" s="66"/>
      <c r="K2" s="66"/>
      <c r="L2" s="66"/>
      <c r="M2" s="66"/>
      <c r="N2" s="67"/>
    </row>
    <row r="4" spans="1:14" ht="20" customHeight="1" x14ac:dyDescent="0.45">
      <c r="A4" s="54" t="s">
        <v>385</v>
      </c>
      <c r="B4" s="55"/>
      <c r="C4" s="55"/>
      <c r="D4" s="55"/>
      <c r="E4" s="55"/>
      <c r="F4" s="55"/>
      <c r="G4" s="55"/>
      <c r="H4" s="56"/>
    </row>
    <row r="5" spans="1:14" x14ac:dyDescent="0.45">
      <c r="A5" s="1" t="s">
        <v>386</v>
      </c>
      <c r="C5" s="86" t="s">
        <v>65</v>
      </c>
      <c r="E5" s="57"/>
      <c r="F5" s="58"/>
      <c r="G5" s="58"/>
      <c r="H5" s="59"/>
    </row>
    <row r="6" spans="1:14" x14ac:dyDescent="0.45">
      <c r="A6" s="1" t="s">
        <v>387</v>
      </c>
      <c r="C6" s="87">
        <v>202.7</v>
      </c>
      <c r="E6" s="60"/>
      <c r="F6" s="43"/>
      <c r="G6" s="43"/>
      <c r="H6" s="61"/>
    </row>
    <row r="7" spans="1:14" x14ac:dyDescent="0.45">
      <c r="A7" s="1" t="s">
        <v>213</v>
      </c>
      <c r="C7" s="88">
        <v>11000</v>
      </c>
      <c r="E7" s="60"/>
      <c r="F7" s="43"/>
      <c r="G7" s="43"/>
      <c r="H7" s="61"/>
    </row>
    <row r="8" spans="1:14" x14ac:dyDescent="0.45">
      <c r="A8" s="1" t="s">
        <v>388</v>
      </c>
      <c r="C8" s="84">
        <f>IFERROR(IF(OR(C6="",C7=""),"",C6*C7),"")</f>
        <v>2229700</v>
      </c>
      <c r="E8" s="62"/>
      <c r="F8" s="63"/>
      <c r="G8" s="63"/>
      <c r="H8" s="64"/>
    </row>
    <row r="11" spans="1:14" ht="20" customHeight="1" x14ac:dyDescent="0.45">
      <c r="A11" s="54" t="s">
        <v>389</v>
      </c>
      <c r="B11" s="55"/>
      <c r="C11" s="55"/>
      <c r="D11" s="55"/>
      <c r="E11" s="55"/>
      <c r="F11" s="55"/>
      <c r="G11" s="55"/>
      <c r="H11" s="56"/>
    </row>
    <row r="12" spans="1:14" x14ac:dyDescent="0.45">
      <c r="A12" s="1" t="s">
        <v>239</v>
      </c>
      <c r="C12" s="9"/>
      <c r="E12" s="57" t="s">
        <v>451</v>
      </c>
      <c r="F12" s="58"/>
      <c r="G12" s="58"/>
      <c r="H12" s="59"/>
    </row>
    <row r="13" spans="1:14" x14ac:dyDescent="0.45">
      <c r="A13" s="1" t="s">
        <v>240</v>
      </c>
      <c r="C13" s="9"/>
      <c r="E13" s="60"/>
      <c r="F13" s="43"/>
      <c r="G13" s="43"/>
      <c r="H13" s="61"/>
    </row>
    <row r="14" spans="1:14" x14ac:dyDescent="0.45">
      <c r="A14" s="1" t="s">
        <v>241</v>
      </c>
      <c r="C14" s="9"/>
      <c r="E14" s="60"/>
      <c r="F14" s="43"/>
      <c r="G14" s="43"/>
      <c r="H14" s="61"/>
    </row>
    <row r="15" spans="1:14" x14ac:dyDescent="0.45">
      <c r="A15" s="1" t="s">
        <v>242</v>
      </c>
      <c r="C15" s="9"/>
      <c r="E15" s="60"/>
      <c r="F15" s="43"/>
      <c r="G15" s="43"/>
      <c r="H15" s="61"/>
    </row>
    <row r="16" spans="1:14" x14ac:dyDescent="0.45">
      <c r="A16" s="1" t="s">
        <v>243</v>
      </c>
      <c r="C16" s="9"/>
      <c r="E16" s="60"/>
      <c r="F16" s="43"/>
      <c r="G16" s="43"/>
      <c r="H16" s="61"/>
    </row>
    <row r="17" spans="1:8" x14ac:dyDescent="0.45">
      <c r="A17" s="1" t="s">
        <v>234</v>
      </c>
      <c r="C17" s="9"/>
      <c r="E17" s="60"/>
      <c r="F17" s="43"/>
      <c r="G17" s="43"/>
      <c r="H17" s="61"/>
    </row>
    <row r="18" spans="1:8" x14ac:dyDescent="0.45">
      <c r="A18" s="1" t="s">
        <v>390</v>
      </c>
      <c r="C18" s="9"/>
      <c r="E18" s="60"/>
      <c r="F18" s="43"/>
      <c r="G18" s="43"/>
      <c r="H18" s="61"/>
    </row>
    <row r="19" spans="1:8" x14ac:dyDescent="0.45">
      <c r="A19" s="1" t="s">
        <v>244</v>
      </c>
      <c r="C19" s="9"/>
      <c r="E19" s="62"/>
      <c r="F19" s="63"/>
      <c r="G19" s="63"/>
      <c r="H19" s="64"/>
    </row>
  </sheetData>
  <mergeCells count="6">
    <mergeCell ref="A1:N1"/>
    <mergeCell ref="A4:H4"/>
    <mergeCell ref="A2:N2"/>
    <mergeCell ref="E12:H19"/>
    <mergeCell ref="A11:H11"/>
    <mergeCell ref="E5:H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
  <sheetViews>
    <sheetView showGridLines="0" workbookViewId="0">
      <selection activeCell="D11" sqref="D11"/>
    </sheetView>
  </sheetViews>
  <sheetFormatPr defaultRowHeight="14.25" x14ac:dyDescent="0.45"/>
  <cols>
    <col min="1" max="1" width="34" customWidth="1"/>
    <col min="2" max="3" width="14" customWidth="1"/>
    <col min="4" max="4" width="18" customWidth="1"/>
    <col min="5" max="5" width="32" customWidth="1"/>
    <col min="6" max="14" width="18" customWidth="1"/>
  </cols>
  <sheetData>
    <row r="1" spans="1:14" ht="24" customHeight="1" x14ac:dyDescent="0.45">
      <c r="A1" s="68" t="s">
        <v>391</v>
      </c>
      <c r="B1" s="55"/>
      <c r="C1" s="55"/>
      <c r="D1" s="55"/>
      <c r="E1" s="55"/>
      <c r="F1" s="55"/>
      <c r="G1" s="55"/>
      <c r="H1" s="55"/>
      <c r="I1" s="55"/>
      <c r="J1" s="55"/>
      <c r="K1" s="55"/>
      <c r="L1" s="55"/>
      <c r="M1" s="55"/>
      <c r="N1" s="56"/>
    </row>
    <row r="2" spans="1:14" ht="20" customHeight="1" x14ac:dyDescent="0.45">
      <c r="A2" s="65" t="s">
        <v>392</v>
      </c>
      <c r="B2" s="66"/>
      <c r="C2" s="66"/>
      <c r="D2" s="66"/>
      <c r="E2" s="66"/>
      <c r="F2" s="66"/>
      <c r="G2" s="66"/>
      <c r="H2" s="66"/>
      <c r="I2" s="66"/>
      <c r="J2" s="66"/>
      <c r="K2" s="66"/>
      <c r="L2" s="66"/>
      <c r="M2" s="66"/>
      <c r="N2" s="67"/>
    </row>
    <row r="4" spans="1:14" ht="20" customHeight="1" x14ac:dyDescent="0.45">
      <c r="A4" s="54" t="s">
        <v>393</v>
      </c>
      <c r="B4" s="55"/>
      <c r="C4" s="55"/>
      <c r="D4" s="55"/>
      <c r="E4" s="56"/>
    </row>
    <row r="5" spans="1:14" x14ac:dyDescent="0.45">
      <c r="A5" s="10" t="s">
        <v>394</v>
      </c>
      <c r="C5" s="82">
        <v>4.2999999999999997E-2</v>
      </c>
      <c r="E5" s="57" t="s">
        <v>452</v>
      </c>
      <c r="F5" s="58"/>
      <c r="G5" s="58"/>
      <c r="H5" s="58"/>
      <c r="I5" s="58"/>
      <c r="J5" s="58"/>
      <c r="K5" s="58"/>
      <c r="L5" s="58"/>
      <c r="M5" s="58"/>
      <c r="N5" s="59"/>
    </row>
    <row r="6" spans="1:14" x14ac:dyDescent="0.45">
      <c r="A6" s="10" t="s">
        <v>395</v>
      </c>
      <c r="C6" s="83">
        <v>0.9</v>
      </c>
      <c r="E6" s="60"/>
      <c r="F6" s="43"/>
      <c r="G6" s="43"/>
      <c r="H6" s="43"/>
      <c r="I6" s="43"/>
      <c r="J6" s="43"/>
      <c r="K6" s="43"/>
      <c r="L6" s="43"/>
      <c r="M6" s="43"/>
      <c r="N6" s="61"/>
    </row>
    <row r="7" spans="1:14" x14ac:dyDescent="0.45">
      <c r="A7" s="10" t="s">
        <v>396</v>
      </c>
      <c r="C7" s="82">
        <v>4.8000000000000001E-2</v>
      </c>
      <c r="E7" s="60"/>
      <c r="F7" s="43"/>
      <c r="G7" s="43"/>
      <c r="H7" s="43"/>
      <c r="I7" s="43"/>
      <c r="J7" s="43"/>
      <c r="K7" s="43"/>
      <c r="L7" s="43"/>
      <c r="M7" s="43"/>
      <c r="N7" s="61"/>
    </row>
    <row r="8" spans="1:14" x14ac:dyDescent="0.45">
      <c r="A8" s="10" t="s">
        <v>397</v>
      </c>
      <c r="C8" s="14">
        <v>0</v>
      </c>
      <c r="E8" s="60"/>
      <c r="F8" s="43"/>
      <c r="G8" s="43"/>
      <c r="H8" s="43"/>
      <c r="I8" s="43"/>
      <c r="J8" s="43"/>
      <c r="K8" s="43"/>
      <c r="L8" s="43"/>
      <c r="M8" s="43"/>
      <c r="N8" s="61"/>
    </row>
    <row r="9" spans="1:14" x14ac:dyDescent="0.45">
      <c r="A9" s="1" t="s">
        <v>398</v>
      </c>
      <c r="C9" s="11"/>
      <c r="E9" s="60"/>
      <c r="F9" s="43"/>
      <c r="G9" s="43"/>
      <c r="H9" s="43"/>
      <c r="I9" s="43"/>
      <c r="J9" s="43"/>
      <c r="K9" s="43"/>
      <c r="L9" s="43"/>
      <c r="M9" s="43"/>
      <c r="N9" s="61"/>
    </row>
    <row r="10" spans="1:14" x14ac:dyDescent="0.45">
      <c r="E10" s="60"/>
      <c r="F10" s="43"/>
      <c r="G10" s="43"/>
      <c r="H10" s="43"/>
      <c r="I10" s="43"/>
      <c r="J10" s="43"/>
      <c r="K10" s="43"/>
      <c r="L10" s="43"/>
      <c r="M10" s="43"/>
      <c r="N10" s="61"/>
    </row>
    <row r="11" spans="1:14" x14ac:dyDescent="0.45">
      <c r="A11" s="10" t="s">
        <v>399</v>
      </c>
      <c r="C11" s="82">
        <v>4.8000000000000001E-2</v>
      </c>
      <c r="E11" s="60"/>
      <c r="F11" s="43"/>
      <c r="G11" s="43"/>
      <c r="H11" s="43"/>
      <c r="I11" s="43"/>
      <c r="J11" s="43"/>
      <c r="K11" s="43"/>
      <c r="L11" s="43"/>
      <c r="M11" s="43"/>
      <c r="N11" s="61"/>
    </row>
    <row r="12" spans="1:14" x14ac:dyDescent="0.45">
      <c r="A12" s="10" t="s">
        <v>282</v>
      </c>
      <c r="C12" s="11">
        <f>IFERROR(Forecast_Assumptions!B17,"")</f>
        <v>0.20499999999999999</v>
      </c>
      <c r="E12" s="62"/>
      <c r="F12" s="63"/>
      <c r="G12" s="63"/>
      <c r="H12" s="63"/>
      <c r="I12" s="63"/>
      <c r="J12" s="63"/>
      <c r="K12" s="63"/>
      <c r="L12" s="63"/>
      <c r="M12" s="63"/>
      <c r="N12" s="64"/>
    </row>
    <row r="13" spans="1:14" x14ac:dyDescent="0.45">
      <c r="A13" s="1" t="s">
        <v>400</v>
      </c>
      <c r="C13" s="11"/>
    </row>
    <row r="14" spans="1:14" x14ac:dyDescent="0.45">
      <c r="E14" s="69"/>
      <c r="F14" s="70"/>
      <c r="G14" s="70"/>
      <c r="H14" s="70"/>
      <c r="I14" s="70"/>
      <c r="J14" s="70"/>
      <c r="K14" s="70"/>
      <c r="L14" s="70"/>
      <c r="M14" s="70"/>
      <c r="N14" s="71"/>
    </row>
    <row r="15" spans="1:14" x14ac:dyDescent="0.45">
      <c r="A15" s="10" t="s">
        <v>401</v>
      </c>
      <c r="C15" s="84">
        <f>IFERROR([1]Market_Data!C8,"")</f>
        <v>2229700</v>
      </c>
      <c r="E15" s="72"/>
      <c r="F15" s="43"/>
      <c r="G15" s="43"/>
      <c r="H15" s="43"/>
      <c r="I15" s="43"/>
      <c r="J15" s="43"/>
      <c r="K15" s="43"/>
      <c r="L15" s="43"/>
      <c r="M15" s="43"/>
      <c r="N15" s="73"/>
    </row>
    <row r="16" spans="1:14" x14ac:dyDescent="0.45">
      <c r="A16" s="10" t="s">
        <v>402</v>
      </c>
      <c r="C16" s="85">
        <v>86547</v>
      </c>
      <c r="E16" s="72"/>
      <c r="F16" s="43"/>
      <c r="G16" s="43"/>
      <c r="H16" s="43"/>
      <c r="I16" s="43"/>
      <c r="J16" s="43"/>
      <c r="K16" s="43"/>
      <c r="L16" s="43"/>
      <c r="M16" s="43"/>
      <c r="N16" s="73"/>
    </row>
    <row r="17" spans="1:14" x14ac:dyDescent="0.45">
      <c r="A17" s="10" t="s">
        <v>403</v>
      </c>
      <c r="C17" s="11"/>
      <c r="E17" s="72"/>
      <c r="F17" s="43"/>
      <c r="G17" s="43"/>
      <c r="H17" s="43"/>
      <c r="I17" s="43"/>
      <c r="J17" s="43"/>
      <c r="K17" s="43"/>
      <c r="L17" s="43"/>
      <c r="M17" s="43"/>
      <c r="N17" s="73"/>
    </row>
    <row r="18" spans="1:14" x14ac:dyDescent="0.45">
      <c r="A18" s="10" t="s">
        <v>404</v>
      </c>
      <c r="C18" s="11"/>
      <c r="E18" s="72"/>
      <c r="F18" s="43"/>
      <c r="G18" s="43"/>
      <c r="H18" s="43"/>
      <c r="I18" s="43"/>
      <c r="J18" s="43"/>
      <c r="K18" s="43"/>
      <c r="L18" s="43"/>
      <c r="M18" s="43"/>
      <c r="N18" s="73"/>
    </row>
    <row r="19" spans="1:14" x14ac:dyDescent="0.45">
      <c r="A19" s="1" t="s">
        <v>405</v>
      </c>
      <c r="C19" s="11" t="str">
        <f>IFERROR(IF(COUNT(C9,C13,C17,C18)&lt;4,"",C17*C9+C18*C13),"")</f>
        <v/>
      </c>
      <c r="E19" s="74"/>
      <c r="F19" s="75"/>
      <c r="G19" s="75"/>
      <c r="H19" s="75"/>
      <c r="I19" s="75"/>
      <c r="J19" s="75"/>
      <c r="K19" s="75"/>
      <c r="L19" s="75"/>
      <c r="M19" s="75"/>
      <c r="N19" s="76"/>
    </row>
  </sheetData>
  <mergeCells count="5">
    <mergeCell ref="E14:N19"/>
    <mergeCell ref="A4:E4"/>
    <mergeCell ref="A2:N2"/>
    <mergeCell ref="E5:N12"/>
    <mergeCell ref="A1:N1"/>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showGridLines="0" topLeftCell="B3" workbookViewId="0">
      <selection activeCell="H17" sqref="H17"/>
    </sheetView>
  </sheetViews>
  <sheetFormatPr defaultRowHeight="14.25" x14ac:dyDescent="0.45"/>
  <cols>
    <col min="1" max="1" width="34" customWidth="1"/>
    <col min="2" max="9" width="12" customWidth="1"/>
    <col min="10" max="10" width="34" customWidth="1"/>
    <col min="11" max="12" width="16" customWidth="1"/>
    <col min="13" max="14" width="22" customWidth="1"/>
  </cols>
  <sheetData>
    <row r="1" spans="1:14" ht="24" customHeight="1" x14ac:dyDescent="0.45">
      <c r="A1" s="68" t="s">
        <v>406</v>
      </c>
      <c r="B1" s="55"/>
      <c r="C1" s="55"/>
      <c r="D1" s="55"/>
      <c r="E1" s="55"/>
      <c r="F1" s="55"/>
      <c r="G1" s="55"/>
      <c r="H1" s="55"/>
      <c r="I1" s="55"/>
      <c r="J1" s="55"/>
      <c r="K1" s="55"/>
      <c r="L1" s="55"/>
      <c r="M1" s="55"/>
      <c r="N1" s="56"/>
    </row>
    <row r="2" spans="1:14" ht="20" customHeight="1" x14ac:dyDescent="0.45">
      <c r="A2" s="65" t="s">
        <v>407</v>
      </c>
      <c r="B2" s="66"/>
      <c r="C2" s="66"/>
      <c r="D2" s="66"/>
      <c r="E2" s="66"/>
      <c r="F2" s="66"/>
      <c r="G2" s="66"/>
      <c r="H2" s="66"/>
      <c r="I2" s="66"/>
      <c r="J2" s="66"/>
      <c r="K2" s="66"/>
      <c r="L2" s="66"/>
      <c r="M2" s="66"/>
      <c r="N2" s="67"/>
    </row>
    <row r="4" spans="1:14" x14ac:dyDescent="0.45">
      <c r="B4" s="2" t="s">
        <v>344</v>
      </c>
      <c r="C4" s="2" t="s">
        <v>345</v>
      </c>
      <c r="D4" s="2" t="s">
        <v>346</v>
      </c>
      <c r="E4" s="2" t="s">
        <v>347</v>
      </c>
      <c r="F4" s="2" t="s">
        <v>348</v>
      </c>
      <c r="G4" s="2" t="s">
        <v>349</v>
      </c>
    </row>
    <row r="5" spans="1:14" x14ac:dyDescent="0.45">
      <c r="J5" s="1" t="s">
        <v>408</v>
      </c>
      <c r="K5" s="12">
        <f>IFERROR(IF(COUNTA(B9:G9)=0,"",SUM(B9:G9)),"")</f>
        <v>0</v>
      </c>
      <c r="M5" s="57"/>
      <c r="N5" s="59"/>
    </row>
    <row r="6" spans="1:14" x14ac:dyDescent="0.45">
      <c r="A6" s="1" t="s">
        <v>289</v>
      </c>
      <c r="B6" s="12" t="str">
        <f>IFERROR(Forecast_Model!F36,"")</f>
        <v/>
      </c>
      <c r="C6" s="12">
        <f>IFERROR(Forecast_Model!G36,"")</f>
        <v>0</v>
      </c>
      <c r="D6" s="12">
        <f>IFERROR(Forecast_Model!H36,"")</f>
        <v>0</v>
      </c>
      <c r="E6" s="12">
        <f>IFERROR(Forecast_Model!I36,"")</f>
        <v>0</v>
      </c>
      <c r="F6" s="12">
        <f>IFERROR(Forecast_Model!J36,"")</f>
        <v>0</v>
      </c>
      <c r="G6" s="12">
        <f>IFERROR(Forecast_Model!K36,"")</f>
        <v>0</v>
      </c>
      <c r="J6" s="10" t="s">
        <v>409</v>
      </c>
      <c r="K6" s="12">
        <f>IFERROR(Forecast_Model!K26,"")</f>
        <v>0</v>
      </c>
      <c r="M6" s="60"/>
      <c r="N6" s="61"/>
    </row>
    <row r="7" spans="1:14" x14ac:dyDescent="0.45">
      <c r="A7" s="10" t="s">
        <v>410</v>
      </c>
      <c r="B7" s="12">
        <f>IFERROR(1,"")</f>
        <v>1</v>
      </c>
      <c r="C7" s="12">
        <f>IFERROR(2,"")</f>
        <v>2</v>
      </c>
      <c r="D7" s="12">
        <f>IFERROR(3,"")</f>
        <v>3</v>
      </c>
      <c r="E7" s="12">
        <f>IFERROR(4,"")</f>
        <v>4</v>
      </c>
      <c r="F7" s="12">
        <f>IFERROR(5,"")</f>
        <v>5</v>
      </c>
      <c r="G7" s="12">
        <f>IFERROR(6,"")</f>
        <v>6</v>
      </c>
      <c r="J7" s="10" t="s">
        <v>411</v>
      </c>
      <c r="K7" s="12">
        <f>IFERROR(Forecast_Model!K36,"")</f>
        <v>0</v>
      </c>
      <c r="M7" s="60"/>
      <c r="N7" s="61"/>
    </row>
    <row r="8" spans="1:14" x14ac:dyDescent="0.45">
      <c r="A8" s="10" t="s">
        <v>412</v>
      </c>
      <c r="B8" s="18" t="str">
        <f t="shared" ref="B8:G8" si="0">IFERROR(IF($K$10="","",1/(1+$K$10)^B7),"")</f>
        <v/>
      </c>
      <c r="C8" s="18" t="str">
        <f t="shared" si="0"/>
        <v/>
      </c>
      <c r="D8" s="18" t="str">
        <f t="shared" si="0"/>
        <v/>
      </c>
      <c r="E8" s="18" t="str">
        <f t="shared" si="0"/>
        <v/>
      </c>
      <c r="F8" s="18" t="str">
        <f t="shared" si="0"/>
        <v/>
      </c>
      <c r="G8" s="18" t="str">
        <f t="shared" si="0"/>
        <v/>
      </c>
      <c r="J8" s="10" t="s">
        <v>359</v>
      </c>
      <c r="K8" s="11">
        <f>IFERROR(Forecast_Assumptions!B23,"")</f>
        <v>0</v>
      </c>
      <c r="M8" s="60"/>
      <c r="N8" s="61"/>
    </row>
    <row r="9" spans="1:14" x14ac:dyDescent="0.45">
      <c r="A9" s="1" t="s">
        <v>413</v>
      </c>
      <c r="B9" s="12" t="str">
        <f t="shared" ref="B9:G9" si="1">IFERROR(IF(OR(B6="",B8=""),"",B6*B8),"")</f>
        <v/>
      </c>
      <c r="C9" s="12" t="str">
        <f t="shared" si="1"/>
        <v/>
      </c>
      <c r="D9" s="12" t="str">
        <f t="shared" si="1"/>
        <v/>
      </c>
      <c r="E9" s="12" t="str">
        <f t="shared" si="1"/>
        <v/>
      </c>
      <c r="F9" s="12" t="str">
        <f t="shared" si="1"/>
        <v/>
      </c>
      <c r="G9" s="12" t="str">
        <f t="shared" si="1"/>
        <v/>
      </c>
      <c r="J9" s="10" t="s">
        <v>360</v>
      </c>
      <c r="K9" s="11">
        <f>IFERROR(Forecast_Assumptions!B24,"")</f>
        <v>0</v>
      </c>
      <c r="M9" s="60"/>
      <c r="N9" s="61"/>
    </row>
    <row r="10" spans="1:14" x14ac:dyDescent="0.45">
      <c r="J10" s="10" t="s">
        <v>405</v>
      </c>
      <c r="K10" s="11" t="str">
        <f>IFERROR(WACC!C19,"")</f>
        <v/>
      </c>
      <c r="M10" s="60"/>
      <c r="N10" s="61"/>
    </row>
    <row r="11" spans="1:14" x14ac:dyDescent="0.45">
      <c r="J11" s="10" t="s">
        <v>414</v>
      </c>
      <c r="K11" s="12">
        <f>IFERROR(IF(OR(K6="",K8=""),"",K6*(1+K8)),"")</f>
        <v>0</v>
      </c>
      <c r="M11" s="60"/>
      <c r="N11" s="61"/>
    </row>
    <row r="12" spans="1:14" x14ac:dyDescent="0.45">
      <c r="J12" s="10" t="s">
        <v>415</v>
      </c>
      <c r="K12" s="12">
        <f>IFERROR(IF(OR(K7="",K8=""),"",K7*(1+K8)),"")</f>
        <v>0</v>
      </c>
      <c r="M12" s="60"/>
      <c r="N12" s="61"/>
    </row>
    <row r="13" spans="1:14" x14ac:dyDescent="0.45">
      <c r="J13" s="1" t="s">
        <v>454</v>
      </c>
      <c r="K13" s="12" t="str">
        <f>IFERROR(IF(COUNT(K11,K8,K9,K10)&lt;4,"",K11*(1-K8/K9)/(K10-K8)),"")</f>
        <v/>
      </c>
      <c r="M13" s="60"/>
      <c r="N13" s="61"/>
    </row>
    <row r="14" spans="1:14" x14ac:dyDescent="0.45">
      <c r="J14" s="10"/>
      <c r="K14" s="12"/>
      <c r="M14" s="62"/>
      <c r="N14" s="64"/>
    </row>
    <row r="15" spans="1:14" x14ac:dyDescent="0.45">
      <c r="J15" s="10" t="s">
        <v>416</v>
      </c>
      <c r="K15" s="12" t="str">
        <f>IFERROR(IF(OR(K13="",K10=""),"",K13/(1+K10)^G7),"")</f>
        <v/>
      </c>
    </row>
    <row r="16" spans="1:14" x14ac:dyDescent="0.45">
      <c r="J16" s="1" t="s">
        <v>417</v>
      </c>
      <c r="K16" s="12" t="str">
        <f>IFERROR(IF(COUNT(K5,K15)&lt;2,"",K5+K15),"")</f>
        <v/>
      </c>
      <c r="M16" s="69" t="s">
        <v>449</v>
      </c>
      <c r="N16" s="71"/>
    </row>
    <row r="17" spans="10:14" x14ac:dyDescent="0.45">
      <c r="M17" s="72"/>
      <c r="N17" s="73"/>
    </row>
    <row r="18" spans="10:14" x14ac:dyDescent="0.45">
      <c r="J18" s="10" t="s">
        <v>418</v>
      </c>
      <c r="K18" s="12" t="str">
        <f>IFERROR(Forecast_Assumptions!#REF!,"")</f>
        <v/>
      </c>
      <c r="M18" s="72"/>
      <c r="N18" s="73"/>
    </row>
    <row r="19" spans="10:14" x14ac:dyDescent="0.45">
      <c r="J19" s="10" t="s">
        <v>419</v>
      </c>
      <c r="K19" s="12" t="str">
        <f>IFERROR(Forecast_Assumptions!#REF!,"")</f>
        <v/>
      </c>
      <c r="M19" s="72"/>
      <c r="N19" s="73"/>
    </row>
    <row r="20" spans="10:14" x14ac:dyDescent="0.45">
      <c r="J20" s="10" t="s">
        <v>420</v>
      </c>
      <c r="K20" s="12" t="str">
        <f>IFERROR(IF(COUNTA(Market_Data!C14:'Market_Data'!C16)=0,"",SUM(Market_Data!C14:'Market_Data'!C16)),"")</f>
        <v/>
      </c>
      <c r="M20" s="72"/>
      <c r="N20" s="73"/>
    </row>
    <row r="21" spans="10:14" x14ac:dyDescent="0.45">
      <c r="J21" s="10" t="s">
        <v>421</v>
      </c>
      <c r="K21" s="12">
        <f>IFERROR(Market_Data!C17,"")</f>
        <v>0</v>
      </c>
      <c r="M21" s="72"/>
      <c r="N21" s="73"/>
    </row>
    <row r="22" spans="10:14" x14ac:dyDescent="0.45">
      <c r="J22" s="10" t="s">
        <v>422</v>
      </c>
      <c r="K22" s="12" t="str">
        <f>IFERROR(Forecast_Assumptions!#REF!,"")</f>
        <v/>
      </c>
      <c r="M22" s="72"/>
      <c r="N22" s="73"/>
    </row>
    <row r="23" spans="10:14" x14ac:dyDescent="0.45">
      <c r="J23" s="10" t="s">
        <v>423</v>
      </c>
      <c r="K23" s="12" t="str">
        <f>IFERROR(IF(COUNT(K18:K22)=0,"",K18+K19-K20-K21+K22),"")</f>
        <v/>
      </c>
      <c r="M23" s="72"/>
      <c r="N23" s="73"/>
    </row>
    <row r="24" spans="10:14" x14ac:dyDescent="0.45">
      <c r="J24" s="1" t="s">
        <v>424</v>
      </c>
      <c r="K24" s="12" t="str">
        <f>IFERROR(IF(OR(K16="",K23=""),"",K16+K23),"")</f>
        <v/>
      </c>
      <c r="M24" s="72"/>
      <c r="N24" s="73"/>
    </row>
    <row r="25" spans="10:14" x14ac:dyDescent="0.45">
      <c r="J25" s="10" t="s">
        <v>425</v>
      </c>
      <c r="K25" s="12">
        <f>IFERROR(Market_Data!C7,"")</f>
        <v>11000</v>
      </c>
      <c r="M25" s="72"/>
      <c r="N25" s="73"/>
    </row>
    <row r="26" spans="10:14" x14ac:dyDescent="0.45">
      <c r="J26" s="1" t="s">
        <v>426</v>
      </c>
      <c r="K26" s="19" t="str">
        <f>IFERROR(IF(OR(K24="",K25=""),"",K24/K25),"")</f>
        <v/>
      </c>
      <c r="M26" s="72"/>
      <c r="N26" s="73"/>
    </row>
    <row r="27" spans="10:14" x14ac:dyDescent="0.45">
      <c r="J27" s="10" t="s">
        <v>427</v>
      </c>
      <c r="K27" s="28">
        <f>IFERROR(Market_Data!C6,"")</f>
        <v>202.7</v>
      </c>
      <c r="M27" s="72"/>
      <c r="N27" s="73"/>
    </row>
    <row r="28" spans="10:14" x14ac:dyDescent="0.45">
      <c r="J28" s="10" t="s">
        <v>428</v>
      </c>
      <c r="K28" s="11" t="str">
        <f>IFERROR(IF(OR(K26="",K27=""),"",K26/K27-1),"")</f>
        <v/>
      </c>
      <c r="M28" s="74"/>
      <c r="N28" s="76"/>
    </row>
    <row r="29" spans="10:14" x14ac:dyDescent="0.45">
      <c r="J29" s="10" t="s">
        <v>429</v>
      </c>
      <c r="K29" s="12">
        <f>IFERROR(G7,"")</f>
        <v>6</v>
      </c>
    </row>
  </sheetData>
  <mergeCells count="4">
    <mergeCell ref="M16:N28"/>
    <mergeCell ref="M5:N14"/>
    <mergeCell ref="A2:N2"/>
    <mergeCell ref="A1:N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1"/>
  <sheetViews>
    <sheetView showGridLines="0" tabSelected="1" workbookViewId="0">
      <selection activeCell="F34" sqref="F34"/>
    </sheetView>
  </sheetViews>
  <sheetFormatPr defaultRowHeight="14.25" x14ac:dyDescent="0.45"/>
  <cols>
    <col min="1" max="1" width="18" customWidth="1"/>
    <col min="2" max="2" width="14" customWidth="1"/>
    <col min="3" max="3" width="12" customWidth="1"/>
    <col min="4" max="5" width="16" customWidth="1"/>
    <col min="6" max="6" width="18" customWidth="1"/>
    <col min="7" max="9" width="12" customWidth="1"/>
    <col min="10" max="10" width="18" customWidth="1"/>
    <col min="11" max="14" width="14" customWidth="1"/>
  </cols>
  <sheetData>
    <row r="1" spans="1:14" ht="24" customHeight="1" x14ac:dyDescent="0.45">
      <c r="A1" s="68" t="s">
        <v>430</v>
      </c>
      <c r="B1" s="55"/>
      <c r="C1" s="55"/>
      <c r="D1" s="55"/>
      <c r="E1" s="55"/>
      <c r="F1" s="55"/>
      <c r="G1" s="55"/>
      <c r="H1" s="55"/>
      <c r="I1" s="55"/>
      <c r="J1" s="55"/>
      <c r="K1" s="55"/>
      <c r="L1" s="55"/>
      <c r="M1" s="55"/>
      <c r="N1" s="56"/>
    </row>
    <row r="2" spans="1:14" ht="20" customHeight="1" x14ac:dyDescent="0.45">
      <c r="A2" s="65" t="s">
        <v>431</v>
      </c>
      <c r="B2" s="66"/>
      <c r="C2" s="66"/>
      <c r="D2" s="66"/>
      <c r="E2" s="66"/>
      <c r="F2" s="66"/>
      <c r="G2" s="66"/>
      <c r="H2" s="66"/>
      <c r="I2" s="66"/>
      <c r="J2" s="66"/>
      <c r="K2" s="66"/>
      <c r="L2" s="66"/>
      <c r="M2" s="66"/>
      <c r="N2" s="67"/>
    </row>
    <row r="4" spans="1:14" ht="20" customHeight="1" x14ac:dyDescent="0.45">
      <c r="A4" s="54" t="s">
        <v>432</v>
      </c>
      <c r="B4" s="55"/>
      <c r="C4" s="55"/>
      <c r="D4" s="55"/>
      <c r="E4" s="55"/>
      <c r="F4" s="55"/>
      <c r="G4" s="55"/>
      <c r="H4" s="56"/>
      <c r="J4" s="57" t="s">
        <v>433</v>
      </c>
      <c r="K4" s="58"/>
      <c r="L4" s="58"/>
      <c r="M4" s="58"/>
      <c r="N4" s="59"/>
    </row>
    <row r="5" spans="1:14" x14ac:dyDescent="0.45">
      <c r="B5" s="2" t="s">
        <v>434</v>
      </c>
      <c r="C5" s="20">
        <v>7.0000000000000007E-2</v>
      </c>
      <c r="D5" s="20">
        <v>7.4999999999999997E-2</v>
      </c>
      <c r="E5" s="20">
        <v>0.08</v>
      </c>
      <c r="F5" s="20">
        <v>8.5000000000000006E-2</v>
      </c>
      <c r="G5" s="20">
        <v>0.09</v>
      </c>
      <c r="H5" s="20">
        <v>9.5000000000000001E-2</v>
      </c>
      <c r="J5" s="60"/>
      <c r="K5" s="43"/>
      <c r="L5" s="43"/>
      <c r="M5" s="43"/>
      <c r="N5" s="61"/>
    </row>
    <row r="6" spans="1:14" x14ac:dyDescent="0.45">
      <c r="B6" s="20">
        <v>0.02</v>
      </c>
      <c r="C6" s="8" t="str">
        <f>IFERROR(IF(OR(C$5&lt;=$B6,DCF!$K$5="",DCF!$K$6="",DCF!$K$9="",DCF!$K$23="",DCF!$K$25=""),"",(DCF!$K$5+((DCF!$K$6*(1+$B6)*(1-($B6/DCF!$K$9)))/(C$5-$B6))/((1+C$5)^DCF!$K$29)+DCF!$K$23)/DCF!$K$25),"")</f>
        <v/>
      </c>
      <c r="D6" s="8" t="str">
        <f>IFERROR(IF(OR(D$5&lt;=$B6,DCF!$K$5="",DCF!$K$6="",DCF!$K$9="",DCF!$K$23="",DCF!$K$25=""),"",(DCF!$K$5+((DCF!$K$6*(1+$B6)*(1-($B6/DCF!$K$9)))/(D$5-$B6))/((1+D$5)^DCF!$K$29)+DCF!$K$23)/DCF!$K$25),"")</f>
        <v/>
      </c>
      <c r="E6" s="8" t="str">
        <f>IFERROR(IF(OR(E$5&lt;=$B6,DCF!$K$5="",DCF!$K$6="",DCF!$K$9="",DCF!$K$23="",DCF!$K$25=""),"",(DCF!$K$5+((DCF!$K$6*(1+$B6)*(1-($B6/DCF!$K$9)))/(E$5-$B6))/((1+E$5)^DCF!$K$29)+DCF!$K$23)/DCF!$K$25),"")</f>
        <v/>
      </c>
      <c r="F6" s="8" t="str">
        <f>IFERROR(IF(OR(F$5&lt;=$B6,DCF!$K$5="",DCF!$K$6="",DCF!$K$9="",DCF!$K$23="",DCF!$K$25=""),"",(DCF!$K$5+((DCF!$K$6*(1+$B6)*(1-($B6/DCF!$K$9)))/(F$5-$B6))/((1+F$5)^DCF!$K$29)+DCF!$K$23)/DCF!$K$25),"")</f>
        <v/>
      </c>
      <c r="G6" s="8" t="str">
        <f>IFERROR(IF(OR(G$5&lt;=$B6,DCF!$K$5="",DCF!$K$6="",DCF!$K$9="",DCF!$K$23="",DCF!$K$25=""),"",(DCF!$K$5+((DCF!$K$6*(1+$B6)*(1-($B6/DCF!$K$9)))/(G$5-$B6))/((1+G$5)^DCF!$K$29)+DCF!$K$23)/DCF!$K$25),"")</f>
        <v/>
      </c>
      <c r="H6" s="8" t="str">
        <f>IFERROR(IF(OR(H$5&lt;=$B6,DCF!$K$5="",DCF!$K$6="",DCF!$K$9="",DCF!$K$23="",DCF!$K$25=""),"",(DCF!$K$5+((DCF!$K$6*(1+$B6)*(1-($B6/DCF!$K$9)))/(H$5-$B6))/((1+H$5)^DCF!$K$29)+DCF!$K$23)/DCF!$K$25),"")</f>
        <v/>
      </c>
      <c r="J6" s="60"/>
      <c r="K6" s="43"/>
      <c r="L6" s="43"/>
      <c r="M6" s="43"/>
      <c r="N6" s="61"/>
    </row>
    <row r="7" spans="1:14" x14ac:dyDescent="0.45">
      <c r="B7" s="20">
        <v>2.5000000000000001E-2</v>
      </c>
      <c r="C7" s="8" t="str">
        <f>IFERROR(IF(OR(C$5&lt;=$B7,DCF!$K$5="",DCF!$K$6="",DCF!$K$9="",DCF!$K$23="",DCF!$K$25=""),"",(DCF!$K$5+((DCF!$K$6*(1+$B7)*(1-($B7/DCF!$K$9)))/(C$5-$B7))/((1+C$5)^DCF!$K$29)+DCF!$K$23)/DCF!$K$25),"")</f>
        <v/>
      </c>
      <c r="D7" s="8" t="str">
        <f>IFERROR(IF(OR(D$5&lt;=$B7,DCF!$K$5="",DCF!$K$6="",DCF!$K$9="",DCF!$K$23="",DCF!$K$25=""),"",(DCF!$K$5+((DCF!$K$6*(1+$B7)*(1-($B7/DCF!$K$9)))/(D$5-$B7))/((1+D$5)^DCF!$K$29)+DCF!$K$23)/DCF!$K$25),"")</f>
        <v/>
      </c>
      <c r="E7" s="8" t="str">
        <f>IFERROR(IF(OR(E$5&lt;=$B7,DCF!$K$5="",DCF!$K$6="",DCF!$K$9="",DCF!$K$23="",DCF!$K$25=""),"",(DCF!$K$5+((DCF!$K$6*(1+$B7)*(1-($B7/DCF!$K$9)))/(E$5-$B7))/((1+E$5)^DCF!$K$29)+DCF!$K$23)/DCF!$K$25),"")</f>
        <v/>
      </c>
      <c r="F7" s="8" t="str">
        <f>IFERROR(IF(OR(F$5&lt;=$B7,DCF!$K$5="",DCF!$K$6="",DCF!$K$9="",DCF!$K$23="",DCF!$K$25=""),"",(DCF!$K$5+((DCF!$K$6*(1+$B7)*(1-($B7/DCF!$K$9)))/(F$5-$B7))/((1+F$5)^DCF!$K$29)+DCF!$K$23)/DCF!$K$25),"")</f>
        <v/>
      </c>
      <c r="G7" s="8" t="str">
        <f>IFERROR(IF(OR(G$5&lt;=$B7,DCF!$K$5="",DCF!$K$6="",DCF!$K$9="",DCF!$K$23="",DCF!$K$25=""),"",(DCF!$K$5+((DCF!$K$6*(1+$B7)*(1-($B7/DCF!$K$9)))/(G$5-$B7))/((1+G$5)^DCF!$K$29)+DCF!$K$23)/DCF!$K$25),"")</f>
        <v/>
      </c>
      <c r="H7" s="8" t="str">
        <f>IFERROR(IF(OR(H$5&lt;=$B7,DCF!$K$5="",DCF!$K$6="",DCF!$K$9="",DCF!$K$23="",DCF!$K$25=""),"",(DCF!$K$5+((DCF!$K$6*(1+$B7)*(1-($B7/DCF!$K$9)))/(H$5-$B7))/((1+H$5)^DCF!$K$29)+DCF!$K$23)/DCF!$K$25),"")</f>
        <v/>
      </c>
      <c r="J7" s="60"/>
      <c r="K7" s="43"/>
      <c r="L7" s="43"/>
      <c r="M7" s="43"/>
      <c r="N7" s="61"/>
    </row>
    <row r="8" spans="1:14" x14ac:dyDescent="0.45">
      <c r="B8" s="20">
        <v>0.03</v>
      </c>
      <c r="C8" s="8" t="str">
        <f>IFERROR(IF(OR(C$5&lt;=$B8,DCF!$K$5="",DCF!$K$6="",DCF!$K$9="",DCF!$K$23="",DCF!$K$25=""),"",(DCF!$K$5+((DCF!$K$6*(1+$B8)*(1-($B8/DCF!$K$9)))/(C$5-$B8))/((1+C$5)^DCF!$K$29)+DCF!$K$23)/DCF!$K$25),"")</f>
        <v/>
      </c>
      <c r="D8" s="8" t="str">
        <f>IFERROR(IF(OR(D$5&lt;=$B8,DCF!$K$5="",DCF!$K$6="",DCF!$K$9="",DCF!$K$23="",DCF!$K$25=""),"",(DCF!$K$5+((DCF!$K$6*(1+$B8)*(1-($B8/DCF!$K$9)))/(D$5-$B8))/((1+D$5)^DCF!$K$29)+DCF!$K$23)/DCF!$K$25),"")</f>
        <v/>
      </c>
      <c r="E8" s="8" t="str">
        <f>IFERROR(IF(OR(E$5&lt;=$B8,DCF!$K$5="",DCF!$K$6="",DCF!$K$9="",DCF!$K$23="",DCF!$K$25=""),"",(DCF!$K$5+((DCF!$K$6*(1+$B8)*(1-($B8/DCF!$K$9)))/(E$5-$B8))/((1+E$5)^DCF!$K$29)+DCF!$K$23)/DCF!$K$25),"")</f>
        <v/>
      </c>
      <c r="F8" s="8" t="str">
        <f>IFERROR(IF(OR(F$5&lt;=$B8,DCF!$K$5="",DCF!$K$6="",DCF!$K$9="",DCF!$K$23="",DCF!$K$25=""),"",(DCF!$K$5+((DCF!$K$6*(1+$B8)*(1-($B8/DCF!$K$9)))/(F$5-$B8))/((1+F$5)^DCF!$K$29)+DCF!$K$23)/DCF!$K$25),"")</f>
        <v/>
      </c>
      <c r="G8" s="8" t="str">
        <f>IFERROR(IF(OR(G$5&lt;=$B8,DCF!$K$5="",DCF!$K$6="",DCF!$K$9="",DCF!$K$23="",DCF!$K$25=""),"",(DCF!$K$5+((DCF!$K$6*(1+$B8)*(1-($B8/DCF!$K$9)))/(G$5-$B8))/((1+G$5)^DCF!$K$29)+DCF!$K$23)/DCF!$K$25),"")</f>
        <v/>
      </c>
      <c r="H8" s="8" t="str">
        <f>IFERROR(IF(OR(H$5&lt;=$B8,DCF!$K$5="",DCF!$K$6="",DCF!$K$9="",DCF!$K$23="",DCF!$K$25=""),"",(DCF!$K$5+((DCF!$K$6*(1+$B8)*(1-($B8/DCF!$K$9)))/(H$5-$B8))/((1+H$5)^DCF!$K$29)+DCF!$K$23)/DCF!$K$25),"")</f>
        <v/>
      </c>
      <c r="J8" s="60"/>
      <c r="K8" s="43"/>
      <c r="L8" s="43"/>
      <c r="M8" s="43"/>
      <c r="N8" s="61"/>
    </row>
    <row r="9" spans="1:14" x14ac:dyDescent="0.45">
      <c r="B9" s="20">
        <v>3.5000000000000003E-2</v>
      </c>
      <c r="C9" s="8" t="str">
        <f>IFERROR(IF(OR(C$5&lt;=$B9,DCF!$K$5="",DCF!$K$6="",DCF!$K$9="",DCF!$K$23="",DCF!$K$25=""),"",(DCF!$K$5+((DCF!$K$6*(1+$B9)*(1-($B9/DCF!$K$9)))/(C$5-$B9))/((1+C$5)^DCF!$K$29)+DCF!$K$23)/DCF!$K$25),"")</f>
        <v/>
      </c>
      <c r="D9" s="8" t="str">
        <f>IFERROR(IF(OR(D$5&lt;=$B9,DCF!$K$5="",DCF!$K$6="",DCF!$K$9="",DCF!$K$23="",DCF!$K$25=""),"",(DCF!$K$5+((DCF!$K$6*(1+$B9)*(1-($B9/DCF!$K$9)))/(D$5-$B9))/((1+D$5)^DCF!$K$29)+DCF!$K$23)/DCF!$K$25),"")</f>
        <v/>
      </c>
      <c r="E9" s="8" t="str">
        <f>IFERROR(IF(OR(E$5&lt;=$B9,DCF!$K$5="",DCF!$K$6="",DCF!$K$9="",DCF!$K$23="",DCF!$K$25=""),"",(DCF!$K$5+((DCF!$K$6*(1+$B9)*(1-($B9/DCF!$K$9)))/(E$5-$B9))/((1+E$5)^DCF!$K$29)+DCF!$K$23)/DCF!$K$25),"")</f>
        <v/>
      </c>
      <c r="F9" s="8" t="str">
        <f>IFERROR(IF(OR(F$5&lt;=$B9,DCF!$K$5="",DCF!$K$6="",DCF!$K$9="",DCF!$K$23="",DCF!$K$25=""),"",(DCF!$K$5+((DCF!$K$6*(1+$B9)*(1-($B9/DCF!$K$9)))/(F$5-$B9))/((1+F$5)^DCF!$K$29)+DCF!$K$23)/DCF!$K$25),"")</f>
        <v/>
      </c>
      <c r="G9" s="8" t="str">
        <f>IFERROR(IF(OR(G$5&lt;=$B9,DCF!$K$5="",DCF!$K$6="",DCF!$K$9="",DCF!$K$23="",DCF!$K$25=""),"",(DCF!$K$5+((DCF!$K$6*(1+$B9)*(1-($B9/DCF!$K$9)))/(G$5-$B9))/((1+G$5)^DCF!$K$29)+DCF!$K$23)/DCF!$K$25),"")</f>
        <v/>
      </c>
      <c r="H9" s="8" t="str">
        <f>IFERROR(IF(OR(H$5&lt;=$B9,DCF!$K$5="",DCF!$K$6="",DCF!$K$9="",DCF!$K$23="",DCF!$K$25=""),"",(DCF!$K$5+((DCF!$K$6*(1+$B9)*(1-($B9/DCF!$K$9)))/(H$5-$B9))/((1+H$5)^DCF!$K$29)+DCF!$K$23)/DCF!$K$25),"")</f>
        <v/>
      </c>
      <c r="J9" s="60"/>
      <c r="K9" s="43"/>
      <c r="L9" s="43"/>
      <c r="M9" s="43"/>
      <c r="N9" s="61"/>
    </row>
    <row r="10" spans="1:14" x14ac:dyDescent="0.45">
      <c r="B10" s="20">
        <v>0.04</v>
      </c>
      <c r="C10" s="8" t="str">
        <f>IFERROR(IF(OR(C$5&lt;=$B10,DCF!$K$5="",DCF!$K$6="",DCF!$K$9="",DCF!$K$23="",DCF!$K$25=""),"",(DCF!$K$5+((DCF!$K$6*(1+$B10)*(1-($B10/DCF!$K$9)))/(C$5-$B10))/((1+C$5)^DCF!$K$29)+DCF!$K$23)/DCF!$K$25),"")</f>
        <v/>
      </c>
      <c r="D10" s="8" t="str">
        <f>IFERROR(IF(OR(D$5&lt;=$B10,DCF!$K$5="",DCF!$K$6="",DCF!$K$9="",DCF!$K$23="",DCF!$K$25=""),"",(DCF!$K$5+((DCF!$K$6*(1+$B10)*(1-($B10/DCF!$K$9)))/(D$5-$B10))/((1+D$5)^DCF!$K$29)+DCF!$K$23)/DCF!$K$25),"")</f>
        <v/>
      </c>
      <c r="E10" s="8" t="str">
        <f>IFERROR(IF(OR(E$5&lt;=$B10,DCF!$K$5="",DCF!$K$6="",DCF!$K$9="",DCF!$K$23="",DCF!$K$25=""),"",(DCF!$K$5+((DCF!$K$6*(1+$B10)*(1-($B10/DCF!$K$9)))/(E$5-$B10))/((1+E$5)^DCF!$K$29)+DCF!$K$23)/DCF!$K$25),"")</f>
        <v/>
      </c>
      <c r="F10" s="8" t="str">
        <f>IFERROR(IF(OR(F$5&lt;=$B10,DCF!$K$5="",DCF!$K$6="",DCF!$K$9="",DCF!$K$23="",DCF!$K$25=""),"",(DCF!$K$5+((DCF!$K$6*(1+$B10)*(1-($B10/DCF!$K$9)))/(F$5-$B10))/((1+F$5)^DCF!$K$29)+DCF!$K$23)/DCF!$K$25),"")</f>
        <v/>
      </c>
      <c r="G10" s="8" t="str">
        <f>IFERROR(IF(OR(G$5&lt;=$B10,DCF!$K$5="",DCF!$K$6="",DCF!$K$9="",DCF!$K$23="",DCF!$K$25=""),"",(DCF!$K$5+((DCF!$K$6*(1+$B10)*(1-($B10/DCF!$K$9)))/(G$5-$B10))/((1+G$5)^DCF!$K$29)+DCF!$K$23)/DCF!$K$25),"")</f>
        <v/>
      </c>
      <c r="H10" s="8" t="str">
        <f>IFERROR(IF(OR(H$5&lt;=$B10,DCF!$K$5="",DCF!$K$6="",DCF!$K$9="",DCF!$K$23="",DCF!$K$25=""),"",(DCF!$K$5+((DCF!$K$6*(1+$B10)*(1-($B10/DCF!$K$9)))/(H$5-$B10))/((1+H$5)^DCF!$K$29)+DCF!$K$23)/DCF!$K$25),"")</f>
        <v/>
      </c>
      <c r="J10" s="60"/>
      <c r="K10" s="43"/>
      <c r="L10" s="43"/>
      <c r="M10" s="43"/>
      <c r="N10" s="61"/>
    </row>
    <row r="11" spans="1:14" x14ac:dyDescent="0.45">
      <c r="B11" s="20">
        <v>4.4999999999999998E-2</v>
      </c>
      <c r="C11" s="8" t="str">
        <f>IFERROR(IF(OR(C$5&lt;=$B11,DCF!$K$5="",DCF!$K$6="",DCF!$K$9="",DCF!$K$23="",DCF!$K$25=""),"",(DCF!$K$5+((DCF!$K$6*(1+$B11)*(1-($B11/DCF!$K$9)))/(C$5-$B11))/((1+C$5)^DCF!$K$29)+DCF!$K$23)/DCF!$K$25),"")</f>
        <v/>
      </c>
      <c r="D11" s="8" t="str">
        <f>IFERROR(IF(OR(D$5&lt;=$B11,DCF!$K$5="",DCF!$K$6="",DCF!$K$9="",DCF!$K$23="",DCF!$K$25=""),"",(DCF!$K$5+((DCF!$K$6*(1+$B11)*(1-($B11/DCF!$K$9)))/(D$5-$B11))/((1+D$5)^DCF!$K$29)+DCF!$K$23)/DCF!$K$25),"")</f>
        <v/>
      </c>
      <c r="E11" s="8" t="str">
        <f>IFERROR(IF(OR(E$5&lt;=$B11,DCF!$K$5="",DCF!$K$6="",DCF!$K$9="",DCF!$K$23="",DCF!$K$25=""),"",(DCF!$K$5+((DCF!$K$6*(1+$B11)*(1-($B11/DCF!$K$9)))/(E$5-$B11))/((1+E$5)^DCF!$K$29)+DCF!$K$23)/DCF!$K$25),"")</f>
        <v/>
      </c>
      <c r="F11" s="8" t="str">
        <f>IFERROR(IF(OR(F$5&lt;=$B11,DCF!$K$5="",DCF!$K$6="",DCF!$K$9="",DCF!$K$23="",DCF!$K$25=""),"",(DCF!$K$5+((DCF!$K$6*(1+$B11)*(1-($B11/DCF!$K$9)))/(F$5-$B11))/((1+F$5)^DCF!$K$29)+DCF!$K$23)/DCF!$K$25),"")</f>
        <v/>
      </c>
      <c r="G11" s="8" t="str">
        <f>IFERROR(IF(OR(G$5&lt;=$B11,DCF!$K$5="",DCF!$K$6="",DCF!$K$9="",DCF!$K$23="",DCF!$K$25=""),"",(DCF!$K$5+((DCF!$K$6*(1+$B11)*(1-($B11/DCF!$K$9)))/(G$5-$B11))/((1+G$5)^DCF!$K$29)+DCF!$K$23)/DCF!$K$25),"")</f>
        <v/>
      </c>
      <c r="H11" s="8" t="str">
        <f>IFERROR(IF(OR(H$5&lt;=$B11,DCF!$K$5="",DCF!$K$6="",DCF!$K$9="",DCF!$K$23="",DCF!$K$25=""),"",(DCF!$K$5+((DCF!$K$6*(1+$B11)*(1-($B11/DCF!$K$9)))/(H$5-$B11))/((1+H$5)^DCF!$K$29)+DCF!$K$23)/DCF!$K$25),"")</f>
        <v/>
      </c>
      <c r="J11" s="60"/>
      <c r="K11" s="43"/>
      <c r="L11" s="43"/>
      <c r="M11" s="43"/>
      <c r="N11" s="61"/>
    </row>
    <row r="12" spans="1:14" x14ac:dyDescent="0.45">
      <c r="J12" s="62"/>
      <c r="K12" s="63"/>
      <c r="L12" s="63"/>
      <c r="M12" s="63"/>
      <c r="N12" s="64"/>
    </row>
    <row r="14" spans="1:14" ht="20" customHeight="1" x14ac:dyDescent="0.45">
      <c r="A14" s="54" t="s">
        <v>435</v>
      </c>
      <c r="B14" s="55"/>
      <c r="C14" s="55"/>
      <c r="D14" s="55"/>
      <c r="E14" s="55"/>
      <c r="F14" s="55"/>
      <c r="G14" s="55"/>
      <c r="H14" s="56"/>
    </row>
    <row r="15" spans="1:14" x14ac:dyDescent="0.45">
      <c r="B15" s="2" t="s">
        <v>436</v>
      </c>
      <c r="C15" s="20">
        <v>7.0000000000000007E-2</v>
      </c>
      <c r="D15" s="20">
        <v>7.4999999999999997E-2</v>
      </c>
      <c r="E15" s="20">
        <v>0.08</v>
      </c>
      <c r="F15" s="20">
        <v>8.5000000000000006E-2</v>
      </c>
      <c r="G15" s="20">
        <v>0.09</v>
      </c>
      <c r="H15" s="20">
        <v>9.5000000000000001E-2</v>
      </c>
    </row>
    <row r="16" spans="1:14" x14ac:dyDescent="0.45">
      <c r="B16" s="20">
        <v>0.15</v>
      </c>
      <c r="C16" s="8" t="str">
        <f>IFERROR(IF(OR(C$15&lt;=DCF!$K$8,DCF!$K$5="",DCF!$K$6="",DCF!$K$23="",DCF!$K$25=""),"",(DCF!$K$5+((DCF!$K$6*(1+DCF!$K$8)*(1-(DCF!$K$8/$B16)))/(C$15-DCF!$K$8))/((1+C$15)^DCF!$K$29)+DCF!$K$23)/DCF!$K$25),"")</f>
        <v/>
      </c>
      <c r="D16" s="8" t="str">
        <f>IFERROR(IF(OR(D$15&lt;=DCF!$K$8,DCF!$K$5="",DCF!$K$6="",DCF!$K$23="",DCF!$K$25=""),"",(DCF!$K$5+((DCF!$K$6*(1+DCF!$K$8)*(1-(DCF!$K$8/$B16)))/(D$15-DCF!$K$8))/((1+D$15)^DCF!$K$29)+DCF!$K$23)/DCF!$K$25),"")</f>
        <v/>
      </c>
      <c r="E16" s="8" t="str">
        <f>IFERROR(IF(OR(E$15&lt;=DCF!$K$8,DCF!$K$5="",DCF!$K$6="",DCF!$K$23="",DCF!$K$25=""),"",(DCF!$K$5+((DCF!$K$6*(1+DCF!$K$8)*(1-(DCF!$K$8/$B16)))/(E$15-DCF!$K$8))/((1+E$15)^DCF!$K$29)+DCF!$K$23)/DCF!$K$25),"")</f>
        <v/>
      </c>
      <c r="F16" s="8" t="str">
        <f>IFERROR(IF(OR(F$15&lt;=DCF!$K$8,DCF!$K$5="",DCF!$K$6="",DCF!$K$23="",DCF!$K$25=""),"",(DCF!$K$5+((DCF!$K$6*(1+DCF!$K$8)*(1-(DCF!$K$8/$B16)))/(F$15-DCF!$K$8))/((1+F$15)^DCF!$K$29)+DCF!$K$23)/DCF!$K$25),"")</f>
        <v/>
      </c>
      <c r="G16" s="8" t="str">
        <f>IFERROR(IF(OR(G$15&lt;=DCF!$K$8,DCF!$K$5="",DCF!$K$6="",DCF!$K$23="",DCF!$K$25=""),"",(DCF!$K$5+((DCF!$K$6*(1+DCF!$K$8)*(1-(DCF!$K$8/$B16)))/(G$15-DCF!$K$8))/((1+G$15)^DCF!$K$29)+DCF!$K$23)/DCF!$K$25),"")</f>
        <v/>
      </c>
      <c r="H16" s="8" t="str">
        <f>IFERROR(IF(OR(H$15&lt;=DCF!$K$8,DCF!$K$5="",DCF!$K$6="",DCF!$K$23="",DCF!$K$25=""),"",(DCF!$K$5+((DCF!$K$6*(1+DCF!$K$8)*(1-(DCF!$K$8/$B16)))/(H$15-DCF!$K$8))/((1+H$15)^DCF!$K$29)+DCF!$K$23)/DCF!$K$25),"")</f>
        <v/>
      </c>
    </row>
    <row r="17" spans="2:8" x14ac:dyDescent="0.45">
      <c r="B17" s="20">
        <v>0.18</v>
      </c>
      <c r="C17" s="8" t="str">
        <f>IFERROR(IF(OR(C$15&lt;=DCF!$K$8,DCF!$K$5="",DCF!$K$6="",DCF!$K$23="",DCF!$K$25=""),"",(DCF!$K$5+((DCF!$K$6*(1+DCF!$K$8)*(1-(DCF!$K$8/$B17)))/(C$15-DCF!$K$8))/((1+C$15)^DCF!$K$29)+DCF!$K$23)/DCF!$K$25),"")</f>
        <v/>
      </c>
      <c r="D17" s="8" t="str">
        <f>IFERROR(IF(OR(D$15&lt;=DCF!$K$8,DCF!$K$5="",DCF!$K$6="",DCF!$K$23="",DCF!$K$25=""),"",(DCF!$K$5+((DCF!$K$6*(1+DCF!$K$8)*(1-(DCF!$K$8/$B17)))/(D$15-DCF!$K$8))/((1+D$15)^DCF!$K$29)+DCF!$K$23)/DCF!$K$25),"")</f>
        <v/>
      </c>
      <c r="E17" s="8" t="str">
        <f>IFERROR(IF(OR(E$15&lt;=DCF!$K$8,DCF!$K$5="",DCF!$K$6="",DCF!$K$23="",DCF!$K$25=""),"",(DCF!$K$5+((DCF!$K$6*(1+DCF!$K$8)*(1-(DCF!$K$8/$B17)))/(E$15-DCF!$K$8))/((1+E$15)^DCF!$K$29)+DCF!$K$23)/DCF!$K$25),"")</f>
        <v/>
      </c>
      <c r="F17" s="8" t="str">
        <f>IFERROR(IF(OR(F$15&lt;=DCF!$K$8,DCF!$K$5="",DCF!$K$6="",DCF!$K$23="",DCF!$K$25=""),"",(DCF!$K$5+((DCF!$K$6*(1+DCF!$K$8)*(1-(DCF!$K$8/$B17)))/(F$15-DCF!$K$8))/((1+F$15)^DCF!$K$29)+DCF!$K$23)/DCF!$K$25),"")</f>
        <v/>
      </c>
      <c r="G17" s="8" t="str">
        <f>IFERROR(IF(OR(G$15&lt;=DCF!$K$8,DCF!$K$5="",DCF!$K$6="",DCF!$K$23="",DCF!$K$25=""),"",(DCF!$K$5+((DCF!$K$6*(1+DCF!$K$8)*(1-(DCF!$K$8/$B17)))/(G$15-DCF!$K$8))/((1+G$15)^DCF!$K$29)+DCF!$K$23)/DCF!$K$25),"")</f>
        <v/>
      </c>
      <c r="H17" s="8" t="str">
        <f>IFERROR(IF(OR(H$15&lt;=DCF!$K$8,DCF!$K$5="",DCF!$K$6="",DCF!$K$23="",DCF!$K$25=""),"",(DCF!$K$5+((DCF!$K$6*(1+DCF!$K$8)*(1-(DCF!$K$8/$B17)))/(H$15-DCF!$K$8))/((1+H$15)^DCF!$K$29)+DCF!$K$23)/DCF!$K$25),"")</f>
        <v/>
      </c>
    </row>
    <row r="18" spans="2:8" x14ac:dyDescent="0.45">
      <c r="B18" s="20">
        <v>0.21</v>
      </c>
      <c r="C18" s="8" t="str">
        <f>IFERROR(IF(OR(C$15&lt;=DCF!$K$8,DCF!$K$5="",DCF!$K$6="",DCF!$K$23="",DCF!$K$25=""),"",(DCF!$K$5+((DCF!$K$6*(1+DCF!$K$8)*(1-(DCF!$K$8/$B18)))/(C$15-DCF!$K$8))/((1+C$15)^DCF!$K$29)+DCF!$K$23)/DCF!$K$25),"")</f>
        <v/>
      </c>
      <c r="D18" s="8" t="str">
        <f>IFERROR(IF(OR(D$15&lt;=DCF!$K$8,DCF!$K$5="",DCF!$K$6="",DCF!$K$23="",DCF!$K$25=""),"",(DCF!$K$5+((DCF!$K$6*(1+DCF!$K$8)*(1-(DCF!$K$8/$B18)))/(D$15-DCF!$K$8))/((1+D$15)^DCF!$K$29)+DCF!$K$23)/DCF!$K$25),"")</f>
        <v/>
      </c>
      <c r="E18" s="8" t="str">
        <f>IFERROR(IF(OR(E$15&lt;=DCF!$K$8,DCF!$K$5="",DCF!$K$6="",DCF!$K$23="",DCF!$K$25=""),"",(DCF!$K$5+((DCF!$K$6*(1+DCF!$K$8)*(1-(DCF!$K$8/$B18)))/(E$15-DCF!$K$8))/((1+E$15)^DCF!$K$29)+DCF!$K$23)/DCF!$K$25),"")</f>
        <v/>
      </c>
      <c r="F18" s="8" t="str">
        <f>IFERROR(IF(OR(F$15&lt;=DCF!$K$8,DCF!$K$5="",DCF!$K$6="",DCF!$K$23="",DCF!$K$25=""),"",(DCF!$K$5+((DCF!$K$6*(1+DCF!$K$8)*(1-(DCF!$K$8/$B18)))/(F$15-DCF!$K$8))/((1+F$15)^DCF!$K$29)+DCF!$K$23)/DCF!$K$25),"")</f>
        <v/>
      </c>
      <c r="G18" s="8" t="str">
        <f>IFERROR(IF(OR(G$15&lt;=DCF!$K$8,DCF!$K$5="",DCF!$K$6="",DCF!$K$23="",DCF!$K$25=""),"",(DCF!$K$5+((DCF!$K$6*(1+DCF!$K$8)*(1-(DCF!$K$8/$B18)))/(G$15-DCF!$K$8))/((1+G$15)^DCF!$K$29)+DCF!$K$23)/DCF!$K$25),"")</f>
        <v/>
      </c>
      <c r="H18" s="8" t="str">
        <f>IFERROR(IF(OR(H$15&lt;=DCF!$K$8,DCF!$K$5="",DCF!$K$6="",DCF!$K$23="",DCF!$K$25=""),"",(DCF!$K$5+((DCF!$K$6*(1+DCF!$K$8)*(1-(DCF!$K$8/$B18)))/(H$15-DCF!$K$8))/((1+H$15)^DCF!$K$29)+DCF!$K$23)/DCF!$K$25),"")</f>
        <v/>
      </c>
    </row>
    <row r="19" spans="2:8" x14ac:dyDescent="0.45">
      <c r="B19" s="20">
        <v>0.24</v>
      </c>
      <c r="C19" s="8" t="str">
        <f>IFERROR(IF(OR(C$15&lt;=DCF!$K$8,DCF!$K$5="",DCF!$K$6="",DCF!$K$23="",DCF!$K$25=""),"",(DCF!$K$5+((DCF!$K$6*(1+DCF!$K$8)*(1-(DCF!$K$8/$B19)))/(C$15-DCF!$K$8))/((1+C$15)^DCF!$K$29)+DCF!$K$23)/DCF!$K$25),"")</f>
        <v/>
      </c>
      <c r="D19" s="8" t="str">
        <f>IFERROR(IF(OR(D$15&lt;=DCF!$K$8,DCF!$K$5="",DCF!$K$6="",DCF!$K$23="",DCF!$K$25=""),"",(DCF!$K$5+((DCF!$K$6*(1+DCF!$K$8)*(1-(DCF!$K$8/$B19)))/(D$15-DCF!$K$8))/((1+D$15)^DCF!$K$29)+DCF!$K$23)/DCF!$K$25),"")</f>
        <v/>
      </c>
      <c r="E19" s="8" t="str">
        <f>IFERROR(IF(OR(E$15&lt;=DCF!$K$8,DCF!$K$5="",DCF!$K$6="",DCF!$K$23="",DCF!$K$25=""),"",(DCF!$K$5+((DCF!$K$6*(1+DCF!$K$8)*(1-(DCF!$K$8/$B19)))/(E$15-DCF!$K$8))/((1+E$15)^DCF!$K$29)+DCF!$K$23)/DCF!$K$25),"")</f>
        <v/>
      </c>
      <c r="F19" s="8" t="str">
        <f>IFERROR(IF(OR(F$15&lt;=DCF!$K$8,DCF!$K$5="",DCF!$K$6="",DCF!$K$23="",DCF!$K$25=""),"",(DCF!$K$5+((DCF!$K$6*(1+DCF!$K$8)*(1-(DCF!$K$8/$B19)))/(F$15-DCF!$K$8))/((1+F$15)^DCF!$K$29)+DCF!$K$23)/DCF!$K$25),"")</f>
        <v/>
      </c>
      <c r="G19" s="8" t="str">
        <f>IFERROR(IF(OR(G$15&lt;=DCF!$K$8,DCF!$K$5="",DCF!$K$6="",DCF!$K$23="",DCF!$K$25=""),"",(DCF!$K$5+((DCF!$K$6*(1+DCF!$K$8)*(1-(DCF!$K$8/$B19)))/(G$15-DCF!$K$8))/((1+G$15)^DCF!$K$29)+DCF!$K$23)/DCF!$K$25),"")</f>
        <v/>
      </c>
      <c r="H19" s="8" t="str">
        <f>IFERROR(IF(OR(H$15&lt;=DCF!$K$8,DCF!$K$5="",DCF!$K$6="",DCF!$K$23="",DCF!$K$25=""),"",(DCF!$K$5+((DCF!$K$6*(1+DCF!$K$8)*(1-(DCF!$K$8/$B19)))/(H$15-DCF!$K$8))/((1+H$15)^DCF!$K$29)+DCF!$K$23)/DCF!$K$25),"")</f>
        <v/>
      </c>
    </row>
    <row r="20" spans="2:8" x14ac:dyDescent="0.45">
      <c r="B20" s="20">
        <v>0.27</v>
      </c>
      <c r="C20" s="8" t="str">
        <f>IFERROR(IF(OR(C$15&lt;=DCF!$K$8,DCF!$K$5="",DCF!$K$6="",DCF!$K$23="",DCF!$K$25=""),"",(DCF!$K$5+((DCF!$K$6*(1+DCF!$K$8)*(1-(DCF!$K$8/$B20)))/(C$15-DCF!$K$8))/((1+C$15)^DCF!$K$29)+DCF!$K$23)/DCF!$K$25),"")</f>
        <v/>
      </c>
      <c r="D20" s="8" t="str">
        <f>IFERROR(IF(OR(D$15&lt;=DCF!$K$8,DCF!$K$5="",DCF!$K$6="",DCF!$K$23="",DCF!$K$25=""),"",(DCF!$K$5+((DCF!$K$6*(1+DCF!$K$8)*(1-(DCF!$K$8/$B20)))/(D$15-DCF!$K$8))/((1+D$15)^DCF!$K$29)+DCF!$K$23)/DCF!$K$25),"")</f>
        <v/>
      </c>
      <c r="E20" s="8" t="str">
        <f>IFERROR(IF(OR(E$15&lt;=DCF!$K$8,DCF!$K$5="",DCF!$K$6="",DCF!$K$23="",DCF!$K$25=""),"",(DCF!$K$5+((DCF!$K$6*(1+DCF!$K$8)*(1-(DCF!$K$8/$B20)))/(E$15-DCF!$K$8))/((1+E$15)^DCF!$K$29)+DCF!$K$23)/DCF!$K$25),"")</f>
        <v/>
      </c>
      <c r="F20" s="8" t="str">
        <f>IFERROR(IF(OR(F$15&lt;=DCF!$K$8,DCF!$K$5="",DCF!$K$6="",DCF!$K$23="",DCF!$K$25=""),"",(DCF!$K$5+((DCF!$K$6*(1+DCF!$K$8)*(1-(DCF!$K$8/$B20)))/(F$15-DCF!$K$8))/((1+F$15)^DCF!$K$29)+DCF!$K$23)/DCF!$K$25),"")</f>
        <v/>
      </c>
      <c r="G20" s="8" t="str">
        <f>IFERROR(IF(OR(G$15&lt;=DCF!$K$8,DCF!$K$5="",DCF!$K$6="",DCF!$K$23="",DCF!$K$25=""),"",(DCF!$K$5+((DCF!$K$6*(1+DCF!$K$8)*(1-(DCF!$K$8/$B20)))/(G$15-DCF!$K$8))/((1+G$15)^DCF!$K$29)+DCF!$K$23)/DCF!$K$25),"")</f>
        <v/>
      </c>
      <c r="H20" s="8" t="str">
        <f>IFERROR(IF(OR(H$15&lt;=DCF!$K$8,DCF!$K$5="",DCF!$K$6="",DCF!$K$23="",DCF!$K$25=""),"",(DCF!$K$5+((DCF!$K$6*(1+DCF!$K$8)*(1-(DCF!$K$8/$B20)))/(H$15-DCF!$K$8))/((1+H$15)^DCF!$K$29)+DCF!$K$23)/DCF!$K$25),"")</f>
        <v/>
      </c>
    </row>
    <row r="21" spans="2:8" x14ac:dyDescent="0.45">
      <c r="B21" s="20">
        <v>0.3</v>
      </c>
      <c r="C21" s="8" t="str">
        <f>IFERROR(IF(OR(C$15&lt;=DCF!$K$8,DCF!$K$5="",DCF!$K$6="",DCF!$K$23="",DCF!$K$25=""),"",(DCF!$K$5+((DCF!$K$6*(1+DCF!$K$8)*(1-(DCF!$K$8/$B21)))/(C$15-DCF!$K$8))/((1+C$15)^DCF!$K$29)+DCF!$K$23)/DCF!$K$25),"")</f>
        <v/>
      </c>
      <c r="D21" s="8" t="str">
        <f>IFERROR(IF(OR(D$15&lt;=DCF!$K$8,DCF!$K$5="",DCF!$K$6="",DCF!$K$23="",DCF!$K$25=""),"",(DCF!$K$5+((DCF!$K$6*(1+DCF!$K$8)*(1-(DCF!$K$8/$B21)))/(D$15-DCF!$K$8))/((1+D$15)^DCF!$K$29)+DCF!$K$23)/DCF!$K$25),"")</f>
        <v/>
      </c>
      <c r="E21" s="8" t="str">
        <f>IFERROR(IF(OR(E$15&lt;=DCF!$K$8,DCF!$K$5="",DCF!$K$6="",DCF!$K$23="",DCF!$K$25=""),"",(DCF!$K$5+((DCF!$K$6*(1+DCF!$K$8)*(1-(DCF!$K$8/$B21)))/(E$15-DCF!$K$8))/((1+E$15)^DCF!$K$29)+DCF!$K$23)/DCF!$K$25),"")</f>
        <v/>
      </c>
      <c r="F21" s="8" t="str">
        <f>IFERROR(IF(OR(F$15&lt;=DCF!$K$8,DCF!$K$5="",DCF!$K$6="",DCF!$K$23="",DCF!$K$25=""),"",(DCF!$K$5+((DCF!$K$6*(1+DCF!$K$8)*(1-(DCF!$K$8/$B21)))/(F$15-DCF!$K$8))/((1+F$15)^DCF!$K$29)+DCF!$K$23)/DCF!$K$25),"")</f>
        <v/>
      </c>
      <c r="G21" s="8" t="str">
        <f>IFERROR(IF(OR(G$15&lt;=DCF!$K$8,DCF!$K$5="",DCF!$K$6="",DCF!$K$23="",DCF!$K$25=""),"",(DCF!$K$5+((DCF!$K$6*(1+DCF!$K$8)*(1-(DCF!$K$8/$B21)))/(G$15-DCF!$K$8))/((1+G$15)^DCF!$K$29)+DCF!$K$23)/DCF!$K$25),"")</f>
        <v/>
      </c>
      <c r="H21" s="8" t="str">
        <f>IFERROR(IF(OR(H$15&lt;=DCF!$K$8,DCF!$K$5="",DCF!$K$6="",DCF!$K$23="",DCF!$K$25=""),"",(DCF!$K$5+((DCF!$K$6*(1+DCF!$K$8)*(1-(DCF!$K$8/$B21)))/(H$15-DCF!$K$8))/((1+H$15)^DCF!$K$29)+DCF!$K$23)/DCF!$K$25),"")</f>
        <v/>
      </c>
    </row>
  </sheetData>
  <mergeCells count="5">
    <mergeCell ref="A1:N1"/>
    <mergeCell ref="A4:H4"/>
    <mergeCell ref="J4:N12"/>
    <mergeCell ref="A2:N2"/>
    <mergeCell ref="A14:H14"/>
  </mergeCells>
  <conditionalFormatting sqref="C6:H11">
    <cfRule type="colorScale" priority="1">
      <colorScale>
        <cfvo type="min"/>
        <cfvo type="percentile" val="50"/>
        <cfvo type="max"/>
        <color rgb="FFF8696B"/>
        <color rgb="FFFFEB84"/>
        <color rgb="FF63BE7B"/>
      </colorScale>
    </cfRule>
  </conditionalFormatting>
  <conditionalFormatting sqref="C16:H21">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0"/>
  <sheetViews>
    <sheetView showGridLines="0" workbookViewId="0">
      <selection activeCell="I5" sqref="I5"/>
    </sheetView>
  </sheetViews>
  <sheetFormatPr defaultRowHeight="14.25" x14ac:dyDescent="0.45"/>
  <cols>
    <col min="1" max="1" width="18" customWidth="1"/>
    <col min="2" max="2" width="16" customWidth="1"/>
    <col min="4" max="4" width="18" customWidth="1"/>
    <col min="5" max="5" width="24" customWidth="1"/>
    <col min="6" max="6" width="18" customWidth="1"/>
    <col min="8" max="8" width="22" customWidth="1"/>
    <col min="9" max="9" width="16" customWidth="1"/>
  </cols>
  <sheetData>
    <row r="1" spans="1:9" ht="24" customHeight="1" x14ac:dyDescent="0.45">
      <c r="A1" s="47" t="s">
        <v>437</v>
      </c>
      <c r="B1" s="43"/>
      <c r="C1" s="43"/>
      <c r="D1" s="43"/>
      <c r="E1" s="43"/>
      <c r="F1" s="43"/>
      <c r="G1" s="43"/>
      <c r="H1" s="43"/>
      <c r="I1" s="38"/>
    </row>
    <row r="2" spans="1:9" x14ac:dyDescent="0.45">
      <c r="A2" s="52" t="s">
        <v>438</v>
      </c>
      <c r="B2" s="43"/>
      <c r="C2" s="43"/>
      <c r="D2" s="43"/>
      <c r="E2" s="43"/>
      <c r="F2" s="43"/>
      <c r="G2" s="43"/>
      <c r="H2" s="43"/>
      <c r="I2" s="37"/>
    </row>
    <row r="3" spans="1:9" x14ac:dyDescent="0.45">
      <c r="A3" s="29"/>
      <c r="B3" s="29"/>
      <c r="C3" s="29"/>
      <c r="D3" s="29"/>
      <c r="E3" s="29"/>
      <c r="F3" s="29"/>
      <c r="G3" s="29"/>
      <c r="H3" s="29"/>
      <c r="I3" s="29"/>
    </row>
    <row r="4" spans="1:9" ht="28.5" customHeight="1" x14ac:dyDescent="0.45">
      <c r="A4" s="36" t="s">
        <v>59</v>
      </c>
      <c r="B4" s="36" t="s">
        <v>439</v>
      </c>
      <c r="C4" s="36" t="s">
        <v>440</v>
      </c>
      <c r="D4" s="36" t="s">
        <v>441</v>
      </c>
      <c r="E4" s="36" t="s">
        <v>442</v>
      </c>
      <c r="F4" s="36" t="s">
        <v>443</v>
      </c>
      <c r="G4" s="36" t="s">
        <v>444</v>
      </c>
      <c r="H4" s="36" t="s">
        <v>445</v>
      </c>
      <c r="I4" s="36"/>
    </row>
    <row r="5" spans="1:9" ht="34.049999999999997" customHeight="1" x14ac:dyDescent="0.45">
      <c r="A5" s="35"/>
      <c r="B5" s="35"/>
      <c r="C5" s="35"/>
      <c r="D5" s="35"/>
      <c r="E5" s="35"/>
      <c r="F5" s="35"/>
      <c r="G5" s="35"/>
      <c r="H5" s="35"/>
      <c r="I5" s="35"/>
    </row>
    <row r="6" spans="1:9" ht="34.049999999999997" customHeight="1" x14ac:dyDescent="0.45">
      <c r="A6" s="35"/>
      <c r="B6" s="35"/>
      <c r="C6" s="35"/>
      <c r="D6" s="35"/>
      <c r="E6" s="35"/>
      <c r="F6" s="35"/>
      <c r="G6" s="35"/>
      <c r="H6" s="35"/>
      <c r="I6" s="35"/>
    </row>
    <row r="7" spans="1:9" ht="34.049999999999997" customHeight="1" x14ac:dyDescent="0.45">
      <c r="A7" s="35"/>
      <c r="B7" s="35"/>
      <c r="C7" s="35"/>
      <c r="D7" s="35"/>
      <c r="E7" s="35"/>
      <c r="F7" s="35"/>
      <c r="G7" s="35"/>
      <c r="H7" s="35"/>
      <c r="I7" s="35"/>
    </row>
    <row r="8" spans="1:9" ht="34.049999999999997" customHeight="1" x14ac:dyDescent="0.45">
      <c r="A8" s="35"/>
      <c r="B8" s="35"/>
      <c r="C8" s="35"/>
      <c r="D8" s="35"/>
      <c r="E8" s="35"/>
      <c r="F8" s="35"/>
      <c r="G8" s="35"/>
      <c r="H8" s="35"/>
      <c r="I8" s="35"/>
    </row>
    <row r="9" spans="1:9" ht="34.049999999999997" customHeight="1" x14ac:dyDescent="0.45">
      <c r="A9" s="35"/>
      <c r="B9" s="35"/>
      <c r="C9" s="35"/>
      <c r="D9" s="35"/>
      <c r="E9" s="35"/>
      <c r="F9" s="35"/>
      <c r="G9" s="35"/>
      <c r="H9" s="35"/>
      <c r="I9" s="35"/>
    </row>
    <row r="10" spans="1:9" ht="34.049999999999997" customHeight="1" x14ac:dyDescent="0.45">
      <c r="A10" s="35"/>
      <c r="B10" s="35"/>
      <c r="C10" s="35"/>
      <c r="D10" s="35"/>
      <c r="E10" s="35"/>
      <c r="F10" s="35"/>
      <c r="G10" s="35"/>
      <c r="H10" s="35"/>
      <c r="I10" s="35"/>
    </row>
    <row r="11" spans="1:9" ht="34.049999999999997" customHeight="1" x14ac:dyDescent="0.45">
      <c r="A11" s="35"/>
      <c r="B11" s="35"/>
      <c r="C11" s="35"/>
      <c r="D11" s="35"/>
      <c r="E11" s="35"/>
      <c r="F11" s="35"/>
      <c r="G11" s="35"/>
      <c r="H11" s="35"/>
      <c r="I11" s="35"/>
    </row>
    <row r="12" spans="1:9" ht="34.049999999999997" customHeight="1" x14ac:dyDescent="0.45">
      <c r="A12" s="35"/>
      <c r="B12" s="35"/>
      <c r="C12" s="35"/>
      <c r="D12" s="35"/>
      <c r="E12" s="35"/>
      <c r="F12" s="35"/>
      <c r="G12" s="35"/>
      <c r="H12" s="35"/>
      <c r="I12" s="35"/>
    </row>
    <row r="13" spans="1:9" ht="34.049999999999997" customHeight="1" x14ac:dyDescent="0.45">
      <c r="A13" s="35"/>
      <c r="B13" s="35"/>
      <c r="C13" s="35"/>
      <c r="D13" s="35"/>
      <c r="E13" s="35"/>
      <c r="F13" s="35"/>
      <c r="G13" s="35"/>
      <c r="H13" s="35"/>
      <c r="I13" s="35"/>
    </row>
    <row r="14" spans="1:9" ht="34.049999999999997" customHeight="1" x14ac:dyDescent="0.45">
      <c r="A14" s="35"/>
      <c r="B14" s="35"/>
      <c r="C14" s="35"/>
      <c r="D14" s="35"/>
      <c r="E14" s="35"/>
      <c r="F14" s="35"/>
      <c r="G14" s="35"/>
      <c r="H14" s="35"/>
      <c r="I14" s="35"/>
    </row>
    <row r="15" spans="1:9" ht="34.049999999999997" customHeight="1" x14ac:dyDescent="0.45">
      <c r="A15" s="35"/>
      <c r="B15" s="35"/>
      <c r="C15" s="35"/>
      <c r="D15" s="35"/>
      <c r="E15" s="35"/>
      <c r="F15" s="35"/>
      <c r="G15" s="35"/>
      <c r="H15" s="35"/>
      <c r="I15" s="35"/>
    </row>
    <row r="16" spans="1:9" ht="34.049999999999997" customHeight="1" x14ac:dyDescent="0.45">
      <c r="A16" s="35"/>
      <c r="B16" s="35"/>
      <c r="C16" s="35"/>
      <c r="D16" s="35"/>
      <c r="E16" s="35"/>
      <c r="F16" s="35"/>
      <c r="G16" s="35"/>
      <c r="H16" s="35"/>
      <c r="I16" s="35"/>
    </row>
    <row r="17" spans="1:9" ht="34.049999999999997" customHeight="1" x14ac:dyDescent="0.45">
      <c r="A17" s="35"/>
      <c r="B17" s="35"/>
      <c r="C17" s="35"/>
      <c r="D17" s="35"/>
      <c r="E17" s="35"/>
      <c r="F17" s="35"/>
      <c r="G17" s="35"/>
      <c r="H17" s="35"/>
      <c r="I17" s="35"/>
    </row>
    <row r="18" spans="1:9" ht="34.049999999999997" customHeight="1" x14ac:dyDescent="0.45">
      <c r="A18" s="35"/>
      <c r="B18" s="35"/>
      <c r="C18" s="35"/>
      <c r="D18" s="35"/>
      <c r="E18" s="35"/>
      <c r="F18" s="35"/>
      <c r="G18" s="35"/>
      <c r="H18" s="35"/>
      <c r="I18" s="35"/>
    </row>
    <row r="19" spans="1:9" ht="34.049999999999997" customHeight="1" x14ac:dyDescent="0.45">
      <c r="A19" s="35"/>
      <c r="B19" s="35"/>
      <c r="C19" s="35"/>
      <c r="D19" s="35"/>
      <c r="E19" s="35"/>
      <c r="F19" s="35"/>
      <c r="G19" s="35"/>
      <c r="H19" s="35"/>
      <c r="I19" s="35"/>
    </row>
    <row r="20" spans="1:9" ht="34.049999999999997" customHeight="1" x14ac:dyDescent="0.45">
      <c r="A20" s="35"/>
      <c r="B20" s="35"/>
      <c r="C20" s="35"/>
      <c r="D20" s="35"/>
      <c r="E20" s="35"/>
      <c r="F20" s="35"/>
      <c r="G20" s="35"/>
      <c r="H20" s="35"/>
      <c r="I20" s="35"/>
    </row>
    <row r="21" spans="1:9" ht="34.049999999999997" customHeight="1" x14ac:dyDescent="0.45">
      <c r="A21" s="35"/>
      <c r="B21" s="35"/>
      <c r="C21" s="35"/>
      <c r="D21" s="35"/>
      <c r="E21" s="35"/>
      <c r="F21" s="35"/>
      <c r="G21" s="35"/>
      <c r="H21" s="35"/>
      <c r="I21" s="35"/>
    </row>
    <row r="22" spans="1:9" ht="34.049999999999997" customHeight="1" x14ac:dyDescent="0.45">
      <c r="A22" s="35"/>
      <c r="B22" s="35"/>
      <c r="C22" s="35"/>
      <c r="D22" s="35"/>
      <c r="E22" s="35"/>
      <c r="F22" s="35"/>
      <c r="G22" s="35"/>
      <c r="H22" s="35"/>
      <c r="I22" s="35"/>
    </row>
    <row r="23" spans="1:9" ht="34.049999999999997" customHeight="1" x14ac:dyDescent="0.45">
      <c r="A23" s="35"/>
      <c r="B23" s="35"/>
      <c r="C23" s="35"/>
      <c r="D23" s="35"/>
      <c r="E23" s="35"/>
      <c r="F23" s="35"/>
      <c r="G23" s="35"/>
      <c r="H23" s="35"/>
      <c r="I23" s="35"/>
    </row>
    <row r="24" spans="1:9" ht="34.049999999999997" customHeight="1" x14ac:dyDescent="0.45">
      <c r="A24" s="35"/>
      <c r="B24" s="35"/>
      <c r="C24" s="35"/>
      <c r="D24" s="35"/>
      <c r="E24" s="35"/>
      <c r="F24" s="35"/>
      <c r="G24" s="35"/>
      <c r="H24" s="35"/>
      <c r="I24" s="35"/>
    </row>
    <row r="25" spans="1:9" x14ac:dyDescent="0.45">
      <c r="A25" s="29"/>
      <c r="B25" s="29"/>
      <c r="C25" s="29"/>
      <c r="D25" s="29"/>
      <c r="E25" s="29"/>
      <c r="F25" s="29"/>
      <c r="G25" s="29"/>
      <c r="H25" s="29"/>
      <c r="I25" s="29"/>
    </row>
    <row r="26" spans="1:9" x14ac:dyDescent="0.45">
      <c r="A26" s="29"/>
      <c r="B26" s="29"/>
      <c r="C26" s="29"/>
      <c r="D26" s="29"/>
      <c r="E26" s="29"/>
      <c r="F26" s="29"/>
      <c r="G26" s="29"/>
      <c r="H26" s="29"/>
      <c r="I26" s="29"/>
    </row>
    <row r="27" spans="1:9" x14ac:dyDescent="0.45">
      <c r="A27" s="29"/>
      <c r="B27" s="29"/>
      <c r="C27" s="29"/>
      <c r="D27" s="29"/>
      <c r="E27" s="29"/>
      <c r="F27" s="29"/>
      <c r="G27" s="29"/>
      <c r="H27" s="29"/>
      <c r="I27" s="29"/>
    </row>
    <row r="28" spans="1:9" x14ac:dyDescent="0.45">
      <c r="A28" s="29"/>
      <c r="B28" s="29"/>
      <c r="C28" s="29"/>
      <c r="D28" s="29"/>
      <c r="E28" s="29"/>
      <c r="F28" s="29"/>
      <c r="G28" s="29"/>
      <c r="H28" s="29"/>
      <c r="I28" s="29"/>
    </row>
    <row r="29" spans="1:9" x14ac:dyDescent="0.45">
      <c r="A29" s="29"/>
      <c r="B29" s="29"/>
      <c r="C29" s="29"/>
      <c r="D29" s="29"/>
      <c r="E29" s="29"/>
      <c r="F29" s="29"/>
      <c r="G29" s="29"/>
      <c r="H29" s="29"/>
      <c r="I29" s="29"/>
    </row>
    <row r="30" spans="1:9" x14ac:dyDescent="0.45">
      <c r="A30" s="29"/>
      <c r="B30" s="29"/>
      <c r="C30" s="29"/>
      <c r="D30" s="29"/>
      <c r="E30" s="29"/>
      <c r="F30" s="29"/>
      <c r="G30" s="29"/>
      <c r="H30" s="29"/>
      <c r="I30" s="29"/>
    </row>
  </sheetData>
  <mergeCells count="2">
    <mergeCell ref="A2:H2"/>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showGridLines="0" workbookViewId="0">
      <selection activeCell="D43" sqref="D43"/>
    </sheetView>
  </sheetViews>
  <sheetFormatPr defaultRowHeight="14.25" x14ac:dyDescent="0.45"/>
  <cols>
    <col min="1" max="1" width="10" customWidth="1"/>
    <col min="2" max="2" width="11" customWidth="1"/>
    <col min="3" max="3" width="12" customWidth="1"/>
    <col min="4" max="4" width="30" customWidth="1"/>
    <col min="5" max="5" width="42" customWidth="1"/>
    <col min="6" max="6" width="34" customWidth="1"/>
    <col min="7" max="7" width="22" customWidth="1"/>
    <col min="8" max="8" width="15" customWidth="1"/>
    <col min="9" max="9" width="14" customWidth="1"/>
    <col min="10" max="10" width="10" customWidth="1"/>
  </cols>
  <sheetData>
    <row r="1" spans="1:7" ht="24" customHeight="1" x14ac:dyDescent="0.45">
      <c r="A1" s="50" t="s">
        <v>55</v>
      </c>
      <c r="B1" s="43"/>
      <c r="C1" s="43"/>
      <c r="D1" s="43"/>
      <c r="E1" s="43"/>
      <c r="F1" s="43"/>
      <c r="G1" s="43"/>
    </row>
    <row r="2" spans="1:7" ht="38" customHeight="1" x14ac:dyDescent="0.45">
      <c r="A2" s="49" t="s">
        <v>56</v>
      </c>
      <c r="B2" s="43"/>
      <c r="C2" s="43"/>
      <c r="D2" s="43"/>
      <c r="E2" s="43"/>
      <c r="F2" s="43"/>
      <c r="G2" s="43"/>
    </row>
    <row r="4" spans="1:7" x14ac:dyDescent="0.45">
      <c r="A4" s="34" t="s">
        <v>57</v>
      </c>
      <c r="B4" s="34" t="s">
        <v>58</v>
      </c>
      <c r="C4" s="34" t="s">
        <v>59</v>
      </c>
      <c r="D4" s="34" t="s">
        <v>60</v>
      </c>
      <c r="E4" s="34" t="s">
        <v>61</v>
      </c>
      <c r="F4" s="34" t="s">
        <v>62</v>
      </c>
      <c r="G4" s="34"/>
    </row>
    <row r="5" spans="1:7" ht="45" customHeight="1" x14ac:dyDescent="0.45">
      <c r="A5" s="32" t="s">
        <v>63</v>
      </c>
      <c r="B5" s="32" t="s">
        <v>64</v>
      </c>
      <c r="C5" s="32" t="s">
        <v>65</v>
      </c>
      <c r="D5" s="32" t="s">
        <v>66</v>
      </c>
      <c r="E5" s="32" t="s">
        <v>67</v>
      </c>
      <c r="F5" s="32" t="s">
        <v>68</v>
      </c>
      <c r="G5" s="32"/>
    </row>
    <row r="6" spans="1:7" ht="45" customHeight="1" x14ac:dyDescent="0.45">
      <c r="A6" s="32" t="s">
        <v>69</v>
      </c>
      <c r="B6" s="32" t="s">
        <v>70</v>
      </c>
      <c r="C6" s="32" t="s">
        <v>71</v>
      </c>
      <c r="D6" s="32" t="s">
        <v>72</v>
      </c>
      <c r="E6" s="32" t="s">
        <v>73</v>
      </c>
      <c r="F6" s="32" t="s">
        <v>74</v>
      </c>
      <c r="G6" s="32"/>
    </row>
    <row r="7" spans="1:7" ht="45" customHeight="1" x14ac:dyDescent="0.45">
      <c r="A7" s="32" t="s">
        <v>75</v>
      </c>
      <c r="B7" s="32" t="s">
        <v>76</v>
      </c>
      <c r="C7" s="32" t="s">
        <v>77</v>
      </c>
      <c r="D7" s="32" t="s">
        <v>78</v>
      </c>
      <c r="E7" s="32" t="s">
        <v>79</v>
      </c>
      <c r="F7" s="32" t="s">
        <v>80</v>
      </c>
      <c r="G7" s="32"/>
    </row>
    <row r="8" spans="1:7" ht="45" customHeight="1" x14ac:dyDescent="0.45">
      <c r="A8" s="32" t="s">
        <v>81</v>
      </c>
      <c r="B8" s="32" t="s">
        <v>82</v>
      </c>
      <c r="C8" s="32" t="s">
        <v>83</v>
      </c>
      <c r="D8" s="32" t="s">
        <v>84</v>
      </c>
      <c r="E8" s="32" t="s">
        <v>85</v>
      </c>
      <c r="F8" s="32" t="s">
        <v>86</v>
      </c>
      <c r="G8" s="32"/>
    </row>
    <row r="9" spans="1:7" ht="45" customHeight="1" x14ac:dyDescent="0.45">
      <c r="A9" s="32" t="s">
        <v>87</v>
      </c>
      <c r="B9" s="32" t="s">
        <v>88</v>
      </c>
      <c r="C9" s="32" t="s">
        <v>89</v>
      </c>
      <c r="D9" s="32" t="s">
        <v>90</v>
      </c>
      <c r="E9" s="32" t="s">
        <v>91</v>
      </c>
      <c r="F9" s="32" t="s">
        <v>92</v>
      </c>
      <c r="G9" s="32"/>
    </row>
    <row r="10" spans="1:7" ht="45" customHeight="1" x14ac:dyDescent="0.45">
      <c r="A10" s="32" t="s">
        <v>93</v>
      </c>
      <c r="B10" s="32" t="s">
        <v>94</v>
      </c>
      <c r="C10" s="32" t="s">
        <v>95</v>
      </c>
      <c r="D10" s="32" t="s">
        <v>96</v>
      </c>
      <c r="E10" s="32" t="s">
        <v>97</v>
      </c>
      <c r="F10" s="32" t="s">
        <v>98</v>
      </c>
      <c r="G10" s="32"/>
    </row>
    <row r="11" spans="1:7" ht="45" customHeight="1" x14ac:dyDescent="0.45">
      <c r="A11" s="32" t="s">
        <v>99</v>
      </c>
      <c r="B11" s="32" t="s">
        <v>100</v>
      </c>
      <c r="C11" s="32" t="s">
        <v>101</v>
      </c>
      <c r="D11" s="32" t="s">
        <v>102</v>
      </c>
      <c r="E11" s="32" t="s">
        <v>103</v>
      </c>
      <c r="F11" s="32" t="s">
        <v>104</v>
      </c>
      <c r="G11" s="32"/>
    </row>
    <row r="12" spans="1:7" ht="45" customHeight="1" x14ac:dyDescent="0.45">
      <c r="A12" s="32" t="s">
        <v>105</v>
      </c>
      <c r="B12" s="32" t="s">
        <v>106</v>
      </c>
      <c r="C12" s="32" t="s">
        <v>107</v>
      </c>
      <c r="D12" s="32" t="s">
        <v>108</v>
      </c>
      <c r="E12" s="32" t="s">
        <v>109</v>
      </c>
      <c r="F12" s="32" t="s">
        <v>110</v>
      </c>
      <c r="G12" s="32"/>
    </row>
    <row r="13" spans="1:7" ht="45" customHeight="1" x14ac:dyDescent="0.45">
      <c r="A13" s="32" t="s">
        <v>111</v>
      </c>
      <c r="B13" s="32" t="s">
        <v>112</v>
      </c>
      <c r="C13" s="32" t="s">
        <v>113</v>
      </c>
      <c r="D13" s="32" t="s">
        <v>114</v>
      </c>
      <c r="E13" s="32" t="s">
        <v>115</v>
      </c>
      <c r="F13" s="32" t="s">
        <v>116</v>
      </c>
      <c r="G13" s="32"/>
    </row>
    <row r="14" spans="1:7" ht="45" customHeight="1" x14ac:dyDescent="0.45">
      <c r="A14" s="32" t="s">
        <v>117</v>
      </c>
      <c r="B14" s="32" t="s">
        <v>118</v>
      </c>
      <c r="C14" s="32" t="s">
        <v>95</v>
      </c>
      <c r="D14" s="32" t="s">
        <v>119</v>
      </c>
      <c r="E14" s="32" t="s">
        <v>120</v>
      </c>
      <c r="F14" s="32" t="s">
        <v>121</v>
      </c>
      <c r="G14" s="32"/>
    </row>
    <row r="15" spans="1:7" ht="45" customHeight="1" x14ac:dyDescent="0.45">
      <c r="A15" s="32" t="s">
        <v>122</v>
      </c>
      <c r="B15" s="32" t="s">
        <v>123</v>
      </c>
      <c r="C15" s="32" t="s">
        <v>101</v>
      </c>
      <c r="D15" s="32" t="s">
        <v>124</v>
      </c>
      <c r="E15" s="32" t="s">
        <v>125</v>
      </c>
      <c r="F15" s="32" t="s">
        <v>121</v>
      </c>
    </row>
    <row r="16" spans="1:7" ht="45" customHeight="1" x14ac:dyDescent="0.45">
      <c r="A16" s="32" t="s">
        <v>126</v>
      </c>
      <c r="B16" s="32" t="s">
        <v>127</v>
      </c>
      <c r="C16" s="32" t="s">
        <v>107</v>
      </c>
      <c r="D16" s="32" t="s">
        <v>128</v>
      </c>
      <c r="E16" s="32" t="s">
        <v>129</v>
      </c>
      <c r="F16" s="32" t="s">
        <v>121</v>
      </c>
    </row>
    <row r="17" spans="1:6" ht="45" customHeight="1" x14ac:dyDescent="0.45">
      <c r="A17" s="32" t="s">
        <v>130</v>
      </c>
      <c r="B17" s="32" t="s">
        <v>131</v>
      </c>
      <c r="C17" s="32" t="s">
        <v>113</v>
      </c>
      <c r="D17" s="32" t="s">
        <v>132</v>
      </c>
      <c r="E17" s="32" t="s">
        <v>133</v>
      </c>
      <c r="F17" s="32" t="s">
        <v>121</v>
      </c>
    </row>
    <row r="18" spans="1:6" ht="45" customHeight="1" x14ac:dyDescent="0.45">
      <c r="A18" s="32" t="s">
        <v>134</v>
      </c>
      <c r="B18" s="32" t="s">
        <v>135</v>
      </c>
      <c r="C18" s="32" t="s">
        <v>136</v>
      </c>
      <c r="D18" s="32" t="s">
        <v>137</v>
      </c>
      <c r="E18" s="32" t="s">
        <v>138</v>
      </c>
      <c r="F18" s="32" t="s">
        <v>139</v>
      </c>
    </row>
    <row r="19" spans="1:6" ht="45" customHeight="1" x14ac:dyDescent="0.45">
      <c r="A19" s="32" t="s">
        <v>140</v>
      </c>
      <c r="B19" s="32" t="s">
        <v>141</v>
      </c>
      <c r="C19" s="32" t="s">
        <v>136</v>
      </c>
      <c r="D19" s="32" t="s">
        <v>142</v>
      </c>
      <c r="E19" s="32" t="s">
        <v>143</v>
      </c>
      <c r="F19" s="32" t="s">
        <v>144</v>
      </c>
    </row>
    <row r="20" spans="1:6" ht="45" customHeight="1" x14ac:dyDescent="0.45">
      <c r="A20" s="32" t="s">
        <v>145</v>
      </c>
      <c r="B20" s="32" t="s">
        <v>146</v>
      </c>
      <c r="C20" s="32" t="s">
        <v>136</v>
      </c>
      <c r="D20" s="32" t="s">
        <v>147</v>
      </c>
      <c r="E20" s="32" t="s">
        <v>148</v>
      </c>
      <c r="F20" s="32" t="s">
        <v>149</v>
      </c>
    </row>
  </sheetData>
  <mergeCells count="2">
    <mergeCell ref="A2:G2"/>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opLeftCell="A13" workbookViewId="0">
      <selection activeCell="A11" sqref="A11"/>
    </sheetView>
  </sheetViews>
  <sheetFormatPr defaultRowHeight="14.25" x14ac:dyDescent="0.45"/>
  <cols>
    <col min="1" max="1" width="18" customWidth="1"/>
    <col min="3" max="3" width="16" customWidth="1"/>
    <col min="4" max="4" width="18" customWidth="1"/>
  </cols>
  <sheetData>
    <row r="1" spans="1:8" ht="24" customHeight="1" x14ac:dyDescent="0.45">
      <c r="A1" s="47" t="s">
        <v>150</v>
      </c>
      <c r="B1" s="43"/>
      <c r="C1" s="43"/>
      <c r="D1" s="43"/>
      <c r="E1" s="43"/>
      <c r="F1" s="43"/>
      <c r="G1" s="43"/>
      <c r="H1" s="43"/>
    </row>
    <row r="2" spans="1:8" x14ac:dyDescent="0.45">
      <c r="A2" s="52" t="s">
        <v>151</v>
      </c>
      <c r="B2" s="43"/>
      <c r="C2" s="43"/>
      <c r="D2" s="43"/>
      <c r="E2" s="43"/>
      <c r="F2" s="43"/>
      <c r="G2" s="43"/>
      <c r="H2" s="43"/>
    </row>
    <row r="3" spans="1:8" x14ac:dyDescent="0.45">
      <c r="A3" s="29"/>
      <c r="B3" s="29"/>
      <c r="C3" s="29"/>
      <c r="D3" s="29"/>
      <c r="E3" s="29"/>
      <c r="F3" s="29"/>
      <c r="G3" s="29"/>
      <c r="H3" s="29"/>
    </row>
    <row r="4" spans="1:8" x14ac:dyDescent="0.45">
      <c r="A4" s="53" t="s">
        <v>152</v>
      </c>
      <c r="B4" s="43"/>
      <c r="C4" s="43"/>
      <c r="D4" s="43"/>
      <c r="E4" s="43"/>
      <c r="F4" s="43"/>
      <c r="G4" s="43"/>
      <c r="H4" s="43"/>
    </row>
    <row r="5" spans="1:8" x14ac:dyDescent="0.45">
      <c r="A5" s="43"/>
      <c r="B5" s="43"/>
      <c r="C5" s="43"/>
      <c r="D5" s="43"/>
      <c r="E5" s="43"/>
      <c r="F5" s="43"/>
      <c r="G5" s="43"/>
      <c r="H5" s="43"/>
    </row>
    <row r="6" spans="1:8" x14ac:dyDescent="0.45">
      <c r="A6" s="43"/>
      <c r="B6" s="43"/>
      <c r="C6" s="43"/>
      <c r="D6" s="43"/>
      <c r="E6" s="43"/>
      <c r="F6" s="43"/>
      <c r="G6" s="43"/>
      <c r="H6" s="43"/>
    </row>
    <row r="7" spans="1:8" x14ac:dyDescent="0.45">
      <c r="A7" s="29"/>
      <c r="B7" s="29"/>
      <c r="C7" s="29"/>
      <c r="D7" s="29"/>
      <c r="E7" s="29"/>
      <c r="F7" s="29"/>
      <c r="G7" s="29"/>
      <c r="H7" s="29"/>
    </row>
    <row r="8" spans="1:8" x14ac:dyDescent="0.45">
      <c r="A8" s="42" t="s">
        <v>153</v>
      </c>
      <c r="B8" s="43"/>
      <c r="C8" s="43"/>
      <c r="D8" s="43"/>
      <c r="E8" s="43"/>
      <c r="F8" s="43"/>
      <c r="G8" s="43"/>
      <c r="H8" s="43"/>
    </row>
    <row r="9" spans="1:8" ht="28.5" customHeight="1" x14ac:dyDescent="0.45">
      <c r="A9" s="30" t="s">
        <v>154</v>
      </c>
      <c r="B9" s="30" t="s">
        <v>155</v>
      </c>
      <c r="C9" s="30" t="s">
        <v>156</v>
      </c>
      <c r="D9" s="30" t="s">
        <v>157</v>
      </c>
      <c r="E9" s="30" t="s">
        <v>158</v>
      </c>
      <c r="F9" s="30" t="s">
        <v>159</v>
      </c>
      <c r="G9" s="30" t="s">
        <v>160</v>
      </c>
      <c r="H9" s="30" t="s">
        <v>161</v>
      </c>
    </row>
    <row r="10" spans="1:8" ht="44" customHeight="1" x14ac:dyDescent="0.45">
      <c r="A10" s="33" t="s">
        <v>162</v>
      </c>
      <c r="B10" s="35" t="s">
        <v>163</v>
      </c>
      <c r="C10" s="35" t="s">
        <v>163</v>
      </c>
      <c r="D10" s="35" t="s">
        <v>163</v>
      </c>
      <c r="E10" s="35" t="s">
        <v>163</v>
      </c>
      <c r="F10" s="35" t="s">
        <v>163</v>
      </c>
      <c r="G10" s="35" t="s">
        <v>163</v>
      </c>
      <c r="H10" s="35" t="s">
        <v>163</v>
      </c>
    </row>
    <row r="11" spans="1:8" ht="44" customHeight="1" x14ac:dyDescent="0.45">
      <c r="A11" s="33" t="s">
        <v>164</v>
      </c>
      <c r="B11" s="35" t="s">
        <v>163</v>
      </c>
      <c r="C11" s="35" t="s">
        <v>163</v>
      </c>
      <c r="D11" s="35" t="s">
        <v>163</v>
      </c>
      <c r="E11" s="35" t="s">
        <v>163</v>
      </c>
      <c r="F11" s="35" t="s">
        <v>163</v>
      </c>
      <c r="G11" s="35" t="s">
        <v>163</v>
      </c>
      <c r="H11" s="35" t="s">
        <v>163</v>
      </c>
    </row>
    <row r="12" spans="1:8" ht="44" customHeight="1" x14ac:dyDescent="0.45">
      <c r="A12" s="33" t="s">
        <v>165</v>
      </c>
      <c r="B12" s="35" t="s">
        <v>163</v>
      </c>
      <c r="C12" s="35" t="s">
        <v>163</v>
      </c>
      <c r="D12" s="35" t="s">
        <v>163</v>
      </c>
      <c r="E12" s="35" t="s">
        <v>163</v>
      </c>
      <c r="F12" s="35" t="s">
        <v>163</v>
      </c>
      <c r="G12" s="35" t="s">
        <v>163</v>
      </c>
      <c r="H12" s="35" t="s">
        <v>163</v>
      </c>
    </row>
    <row r="13" spans="1:8" ht="44" customHeight="1" x14ac:dyDescent="0.45">
      <c r="A13" s="33" t="s">
        <v>166</v>
      </c>
      <c r="B13" s="35"/>
      <c r="C13" s="35"/>
      <c r="D13" s="35"/>
      <c r="E13" s="35"/>
      <c r="F13" s="35"/>
      <c r="G13" s="35"/>
      <c r="H13" s="35"/>
    </row>
    <row r="14" spans="1:8" x14ac:dyDescent="0.45">
      <c r="A14" s="29"/>
      <c r="B14" s="29"/>
      <c r="C14" s="29"/>
      <c r="D14" s="29"/>
      <c r="E14" s="29"/>
      <c r="F14" s="29"/>
      <c r="G14" s="29"/>
      <c r="H14" s="29"/>
    </row>
    <row r="15" spans="1:8" x14ac:dyDescent="0.45">
      <c r="A15" s="42" t="s">
        <v>167</v>
      </c>
      <c r="B15" s="43"/>
      <c r="C15" s="43"/>
      <c r="D15" s="43"/>
      <c r="E15" s="43"/>
      <c r="F15" s="43"/>
      <c r="G15" s="29"/>
      <c r="H15" s="29"/>
    </row>
    <row r="16" spans="1:8" ht="28.5" x14ac:dyDescent="0.45">
      <c r="A16" s="30" t="s">
        <v>168</v>
      </c>
      <c r="B16" s="30" t="s">
        <v>169</v>
      </c>
      <c r="C16" s="30" t="s">
        <v>170</v>
      </c>
      <c r="D16" s="30" t="s">
        <v>171</v>
      </c>
      <c r="E16" s="30" t="s">
        <v>172</v>
      </c>
      <c r="F16" s="30" t="s">
        <v>173</v>
      </c>
      <c r="G16" s="29"/>
      <c r="H16" s="29"/>
    </row>
    <row r="17" spans="1:8" ht="36" customHeight="1" x14ac:dyDescent="0.45">
      <c r="A17" s="33" t="s">
        <v>174</v>
      </c>
      <c r="B17" s="35" t="s">
        <v>163</v>
      </c>
      <c r="C17" s="35" t="s">
        <v>163</v>
      </c>
      <c r="D17" s="35" t="s">
        <v>163</v>
      </c>
      <c r="E17" s="35" t="s">
        <v>163</v>
      </c>
      <c r="F17" s="35" t="s">
        <v>163</v>
      </c>
      <c r="G17" s="29"/>
      <c r="H17" s="29"/>
    </row>
    <row r="18" spans="1:8" ht="36" customHeight="1" x14ac:dyDescent="0.45">
      <c r="A18" s="33" t="s">
        <v>175</v>
      </c>
      <c r="B18" s="35" t="s">
        <v>163</v>
      </c>
      <c r="C18" s="35" t="s">
        <v>163</v>
      </c>
      <c r="D18" s="35" t="s">
        <v>163</v>
      </c>
      <c r="E18" s="35" t="s">
        <v>163</v>
      </c>
      <c r="F18" s="35" t="s">
        <v>163</v>
      </c>
      <c r="G18" s="29"/>
      <c r="H18" s="29"/>
    </row>
    <row r="19" spans="1:8" ht="36" customHeight="1" x14ac:dyDescent="0.45">
      <c r="A19" s="33" t="s">
        <v>176</v>
      </c>
      <c r="B19" s="35" t="s">
        <v>163</v>
      </c>
      <c r="C19" s="35" t="s">
        <v>163</v>
      </c>
      <c r="D19" s="35" t="s">
        <v>163</v>
      </c>
      <c r="E19" s="35" t="s">
        <v>163</v>
      </c>
      <c r="F19" s="35" t="s">
        <v>163</v>
      </c>
      <c r="G19" s="29"/>
      <c r="H19" s="29"/>
    </row>
    <row r="20" spans="1:8" ht="36" customHeight="1" x14ac:dyDescent="0.45">
      <c r="A20" s="33" t="s">
        <v>177</v>
      </c>
      <c r="B20" s="35" t="s">
        <v>163</v>
      </c>
      <c r="C20" s="35" t="s">
        <v>163</v>
      </c>
      <c r="D20" s="35" t="s">
        <v>163</v>
      </c>
      <c r="E20" s="35" t="s">
        <v>163</v>
      </c>
      <c r="F20" s="35" t="s">
        <v>163</v>
      </c>
      <c r="G20" s="29"/>
      <c r="H20" s="29"/>
    </row>
    <row r="21" spans="1:8" ht="36" customHeight="1" x14ac:dyDescent="0.45">
      <c r="A21" s="33" t="s">
        <v>178</v>
      </c>
      <c r="B21" s="35" t="s">
        <v>163</v>
      </c>
      <c r="C21" s="35" t="s">
        <v>163</v>
      </c>
      <c r="D21" s="35" t="s">
        <v>163</v>
      </c>
      <c r="E21" s="35" t="s">
        <v>163</v>
      </c>
      <c r="F21" s="35" t="s">
        <v>163</v>
      </c>
      <c r="G21" s="29"/>
      <c r="H21" s="29"/>
    </row>
    <row r="22" spans="1:8" ht="36" customHeight="1" x14ac:dyDescent="0.45">
      <c r="A22" s="33" t="s">
        <v>179</v>
      </c>
      <c r="B22" s="35" t="s">
        <v>163</v>
      </c>
      <c r="C22" s="35" t="s">
        <v>163</v>
      </c>
      <c r="D22" s="35" t="s">
        <v>163</v>
      </c>
      <c r="E22" s="35" t="s">
        <v>163</v>
      </c>
      <c r="F22" s="35" t="s">
        <v>163</v>
      </c>
      <c r="G22" s="29"/>
      <c r="H22" s="29"/>
    </row>
    <row r="23" spans="1:8" x14ac:dyDescent="0.45">
      <c r="A23" s="29"/>
      <c r="B23" s="29"/>
      <c r="C23" s="29"/>
      <c r="D23" s="29"/>
      <c r="E23" s="29"/>
      <c r="F23" s="29"/>
      <c r="G23" s="29"/>
      <c r="H23" s="29"/>
    </row>
    <row r="24" spans="1:8" x14ac:dyDescent="0.45">
      <c r="A24" s="29"/>
      <c r="B24" s="29"/>
      <c r="C24" s="29"/>
      <c r="D24" s="29"/>
      <c r="E24" s="29"/>
      <c r="F24" s="29"/>
      <c r="G24" s="29"/>
      <c r="H24" s="29"/>
    </row>
    <row r="25" spans="1:8" x14ac:dyDescent="0.45">
      <c r="A25" s="42" t="s">
        <v>180</v>
      </c>
      <c r="B25" s="43"/>
      <c r="C25" s="43"/>
      <c r="D25" s="43"/>
      <c r="E25" s="43"/>
      <c r="F25" s="43"/>
      <c r="G25" s="43"/>
      <c r="H25" s="43"/>
    </row>
    <row r="26" spans="1:8" x14ac:dyDescent="0.45">
      <c r="A26" s="51" t="s">
        <v>181</v>
      </c>
      <c r="B26" s="43"/>
      <c r="C26" s="43"/>
      <c r="D26" s="43"/>
      <c r="E26" s="43"/>
      <c r="F26" s="43"/>
      <c r="G26" s="43"/>
      <c r="H26" s="43"/>
    </row>
    <row r="27" spans="1:8" x14ac:dyDescent="0.45">
      <c r="A27" s="43"/>
      <c r="B27" s="43"/>
      <c r="C27" s="43"/>
      <c r="D27" s="43"/>
      <c r="E27" s="43"/>
      <c r="F27" s="43"/>
      <c r="G27" s="43"/>
      <c r="H27" s="43"/>
    </row>
    <row r="28" spans="1:8" x14ac:dyDescent="0.45">
      <c r="A28" s="43"/>
      <c r="B28" s="43"/>
      <c r="C28" s="43"/>
      <c r="D28" s="43"/>
      <c r="E28" s="43"/>
      <c r="F28" s="43"/>
      <c r="G28" s="43"/>
      <c r="H28" s="43"/>
    </row>
  </sheetData>
  <mergeCells count="7">
    <mergeCell ref="A26:H28"/>
    <mergeCell ref="A25:H25"/>
    <mergeCell ref="A2:H2"/>
    <mergeCell ref="A1:H1"/>
    <mergeCell ref="A8:H8"/>
    <mergeCell ref="A15:F15"/>
    <mergeCell ref="A4: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
  <sheetViews>
    <sheetView showGridLines="0" workbookViewId="0">
      <selection activeCell="J8" sqref="J8"/>
    </sheetView>
  </sheetViews>
  <sheetFormatPr defaultRowHeight="14.25" x14ac:dyDescent="0.45"/>
  <cols>
    <col min="1" max="1" width="22" customWidth="1"/>
    <col min="2" max="2" width="24" customWidth="1"/>
    <col min="3" max="3" width="16" customWidth="1"/>
    <col min="4" max="4" width="10" customWidth="1"/>
    <col min="5" max="5" width="16" customWidth="1"/>
    <col min="6" max="6" width="18" customWidth="1"/>
    <col min="7" max="7" width="13" customWidth="1"/>
  </cols>
  <sheetData>
    <row r="1" spans="1:8" ht="24" customHeight="1" x14ac:dyDescent="0.45">
      <c r="A1" s="47" t="s">
        <v>182</v>
      </c>
      <c r="B1" s="43"/>
      <c r="C1" s="43"/>
      <c r="D1" s="43"/>
      <c r="E1" s="43"/>
      <c r="F1" s="43"/>
      <c r="G1" s="43"/>
      <c r="H1" s="43"/>
    </row>
    <row r="2" spans="1:8" x14ac:dyDescent="0.45">
      <c r="A2" s="52" t="s">
        <v>183</v>
      </c>
      <c r="B2" s="43"/>
      <c r="C2" s="43"/>
      <c r="D2" s="43"/>
      <c r="E2" s="43"/>
      <c r="F2" s="43"/>
      <c r="G2" s="43"/>
      <c r="H2" s="43"/>
    </row>
    <row r="3" spans="1:8" x14ac:dyDescent="0.45">
      <c r="A3" s="29"/>
      <c r="B3" s="29"/>
      <c r="C3" s="29"/>
      <c r="D3" s="29"/>
      <c r="E3" s="29"/>
      <c r="F3" s="29"/>
      <c r="G3" s="29"/>
      <c r="H3" s="29"/>
    </row>
    <row r="4" spans="1:8" ht="28.5" customHeight="1" x14ac:dyDescent="0.45">
      <c r="A4" s="36" t="s">
        <v>184</v>
      </c>
      <c r="B4" s="36" t="s">
        <v>185</v>
      </c>
      <c r="C4" s="36" t="s">
        <v>173</v>
      </c>
      <c r="D4" s="36" t="s">
        <v>57</v>
      </c>
      <c r="E4" s="36" t="s">
        <v>186</v>
      </c>
      <c r="F4" s="36" t="s">
        <v>187</v>
      </c>
      <c r="G4" s="36" t="s">
        <v>188</v>
      </c>
      <c r="H4" s="37"/>
    </row>
    <row r="5" spans="1:8" ht="34.049999999999997" customHeight="1" x14ac:dyDescent="0.45">
      <c r="A5" s="33"/>
      <c r="B5" s="35"/>
      <c r="C5" s="33"/>
      <c r="D5" s="33"/>
      <c r="E5" s="35"/>
      <c r="F5" s="35"/>
      <c r="G5" s="35"/>
      <c r="H5" s="29"/>
    </row>
    <row r="6" spans="1:8" ht="34.049999999999997" customHeight="1" x14ac:dyDescent="0.45">
      <c r="A6" s="33"/>
      <c r="B6" s="35"/>
      <c r="C6" s="33"/>
      <c r="D6" s="33"/>
      <c r="E6" s="35"/>
      <c r="F6" s="35"/>
      <c r="G6" s="35"/>
      <c r="H6" s="29"/>
    </row>
    <row r="7" spans="1:8" ht="34.049999999999997" customHeight="1" x14ac:dyDescent="0.45">
      <c r="A7" s="33"/>
      <c r="B7" s="35"/>
      <c r="C7" s="33"/>
      <c r="D7" s="33"/>
      <c r="E7" s="35"/>
      <c r="F7" s="35"/>
      <c r="G7" s="35"/>
      <c r="H7" s="29"/>
    </row>
    <row r="8" spans="1:8" ht="34.049999999999997" customHeight="1" x14ac:dyDescent="0.45">
      <c r="A8" s="33"/>
      <c r="B8" s="35"/>
      <c r="C8" s="33"/>
      <c r="D8" s="33"/>
      <c r="E8" s="35"/>
      <c r="F8" s="35"/>
      <c r="G8" s="35"/>
      <c r="H8" s="29"/>
    </row>
    <row r="9" spans="1:8" ht="34.049999999999997" customHeight="1" x14ac:dyDescent="0.45">
      <c r="A9" s="33"/>
      <c r="B9" s="35"/>
      <c r="C9" s="33"/>
      <c r="D9" s="33"/>
      <c r="E9" s="35"/>
      <c r="F9" s="35"/>
      <c r="G9" s="35"/>
      <c r="H9" s="29"/>
    </row>
    <row r="10" spans="1:8" ht="34.049999999999997" customHeight="1" x14ac:dyDescent="0.45">
      <c r="A10" s="33"/>
      <c r="B10" s="35"/>
      <c r="C10" s="33"/>
      <c r="D10" s="33"/>
      <c r="E10" s="35"/>
      <c r="F10" s="35"/>
      <c r="G10" s="35"/>
      <c r="H10" s="29"/>
    </row>
    <row r="11" spans="1:8" ht="34.049999999999997" customHeight="1" x14ac:dyDescent="0.45">
      <c r="A11" s="33"/>
      <c r="B11" s="35"/>
      <c r="C11" s="33"/>
      <c r="D11" s="33"/>
      <c r="E11" s="35"/>
      <c r="F11" s="35"/>
      <c r="G11" s="35"/>
      <c r="H11" s="29"/>
    </row>
    <row r="12" spans="1:8" ht="34.049999999999997" customHeight="1" x14ac:dyDescent="0.45">
      <c r="A12" s="33"/>
      <c r="B12" s="35"/>
      <c r="C12" s="33"/>
      <c r="D12" s="33"/>
      <c r="E12" s="35"/>
      <c r="F12" s="35"/>
      <c r="G12" s="35"/>
      <c r="H12" s="29"/>
    </row>
    <row r="13" spans="1:8" ht="34.049999999999997" customHeight="1" x14ac:dyDescent="0.45">
      <c r="A13" s="33"/>
      <c r="B13" s="35"/>
      <c r="C13" s="33"/>
      <c r="D13" s="33"/>
      <c r="E13" s="35"/>
      <c r="F13" s="35"/>
      <c r="G13" s="35"/>
      <c r="H13" s="29"/>
    </row>
    <row r="14" spans="1:8" ht="34.049999999999997" customHeight="1" x14ac:dyDescent="0.45">
      <c r="A14" s="33"/>
      <c r="B14" s="35"/>
      <c r="C14" s="33"/>
      <c r="D14" s="33"/>
      <c r="E14" s="35"/>
      <c r="F14" s="35"/>
      <c r="G14" s="35"/>
      <c r="H14" s="29"/>
    </row>
    <row r="15" spans="1:8" ht="34.049999999999997" customHeight="1" x14ac:dyDescent="0.45">
      <c r="A15" s="33"/>
      <c r="B15" s="35"/>
      <c r="C15" s="33"/>
      <c r="D15" s="33"/>
      <c r="E15" s="35"/>
      <c r="F15" s="35"/>
      <c r="G15" s="35"/>
      <c r="H15" s="29"/>
    </row>
    <row r="16" spans="1:8" ht="34.049999999999997" customHeight="1" x14ac:dyDescent="0.45">
      <c r="A16" s="33"/>
      <c r="B16" s="35"/>
      <c r="C16" s="33"/>
      <c r="D16" s="33"/>
      <c r="E16" s="35"/>
      <c r="F16" s="35"/>
      <c r="G16" s="35"/>
    </row>
    <row r="17" spans="1:7" ht="31.5" customHeight="1" x14ac:dyDescent="0.45">
      <c r="A17" s="33"/>
      <c r="B17" s="35"/>
      <c r="C17" s="33"/>
      <c r="D17" s="33"/>
      <c r="E17" s="35"/>
      <c r="F17" s="35"/>
      <c r="G17" s="35"/>
    </row>
    <row r="18" spans="1:7" ht="28.5" customHeight="1" x14ac:dyDescent="0.45">
      <c r="A18" s="33"/>
      <c r="B18" s="35"/>
      <c r="C18" s="33"/>
      <c r="D18" s="33"/>
      <c r="E18" s="35"/>
      <c r="F18" s="35"/>
      <c r="G18" s="35"/>
    </row>
    <row r="19" spans="1:7" ht="27.75" customHeight="1" x14ac:dyDescent="0.45">
      <c r="A19" s="33"/>
      <c r="B19" s="35"/>
      <c r="C19" s="33"/>
      <c r="D19" s="33"/>
      <c r="E19" s="35"/>
      <c r="F19" s="35"/>
      <c r="G19" s="35"/>
    </row>
    <row r="20" spans="1:7" ht="33.75" customHeight="1" x14ac:dyDescent="0.45">
      <c r="A20" s="33"/>
      <c r="B20" s="35"/>
      <c r="C20" s="33"/>
      <c r="D20" s="33"/>
      <c r="E20" s="35"/>
      <c r="F20" s="35"/>
      <c r="G20" s="35"/>
    </row>
  </sheetData>
  <mergeCells count="2">
    <mergeCell ref="A2:H2"/>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7"/>
  <sheetViews>
    <sheetView showGridLines="0" workbookViewId="0">
      <selection activeCell="E24" sqref="E24"/>
    </sheetView>
  </sheetViews>
  <sheetFormatPr defaultRowHeight="14.25" x14ac:dyDescent="0.45"/>
  <cols>
    <col min="1" max="1" width="34" customWidth="1"/>
    <col min="2" max="5" width="14" customWidth="1"/>
    <col min="6" max="8" width="20" customWidth="1"/>
    <col min="9" max="14" width="18" customWidth="1"/>
  </cols>
  <sheetData>
    <row r="1" spans="1:14" ht="24" customHeight="1" x14ac:dyDescent="0.45">
      <c r="A1" s="68" t="s">
        <v>195</v>
      </c>
      <c r="B1" s="55"/>
      <c r="C1" s="55"/>
      <c r="D1" s="55"/>
      <c r="E1" s="55"/>
      <c r="F1" s="55"/>
      <c r="G1" s="55"/>
      <c r="H1" s="55"/>
      <c r="I1" s="55"/>
      <c r="J1" s="55"/>
      <c r="K1" s="55"/>
      <c r="L1" s="55"/>
      <c r="M1" s="55"/>
      <c r="N1" s="56"/>
    </row>
    <row r="2" spans="1:14" ht="20" customHeight="1" x14ac:dyDescent="0.45">
      <c r="A2" s="65" t="s">
        <v>196</v>
      </c>
      <c r="B2" s="66"/>
      <c r="C2" s="66"/>
      <c r="D2" s="66"/>
      <c r="E2" s="66"/>
      <c r="F2" s="66"/>
      <c r="G2" s="66"/>
      <c r="H2" s="66"/>
      <c r="I2" s="66"/>
      <c r="J2" s="66"/>
      <c r="K2" s="66"/>
      <c r="L2" s="66"/>
      <c r="M2" s="66"/>
      <c r="N2" s="67"/>
    </row>
    <row r="4" spans="1:14" x14ac:dyDescent="0.45">
      <c r="B4" s="2" t="s">
        <v>197</v>
      </c>
      <c r="C4" s="2" t="s">
        <v>198</v>
      </c>
      <c r="D4" s="2" t="s">
        <v>199</v>
      </c>
      <c r="E4" s="2" t="s">
        <v>200</v>
      </c>
    </row>
    <row r="6" spans="1:14" ht="20" customHeight="1" x14ac:dyDescent="0.45">
      <c r="A6" s="54" t="s">
        <v>201</v>
      </c>
      <c r="B6" s="55"/>
      <c r="C6" s="55"/>
      <c r="D6" s="55"/>
      <c r="E6" s="55"/>
      <c r="F6" s="55"/>
      <c r="G6" s="55"/>
      <c r="H6" s="55"/>
      <c r="I6" s="55"/>
      <c r="J6" s="55"/>
      <c r="K6" s="55"/>
      <c r="L6" s="55"/>
      <c r="M6" s="55"/>
      <c r="N6" s="56"/>
    </row>
    <row r="7" spans="1:14" x14ac:dyDescent="0.45">
      <c r="A7" s="1" t="s">
        <v>202</v>
      </c>
      <c r="B7" s="7"/>
      <c r="C7" s="7"/>
      <c r="D7" s="7"/>
      <c r="E7" s="7"/>
      <c r="G7" s="57" t="s">
        <v>203</v>
      </c>
      <c r="H7" s="58"/>
      <c r="I7" s="58"/>
      <c r="J7" s="58"/>
      <c r="K7" s="58"/>
      <c r="L7" s="58"/>
      <c r="M7" s="58"/>
      <c r="N7" s="59"/>
    </row>
    <row r="8" spans="1:14" x14ac:dyDescent="0.45">
      <c r="A8" s="1" t="s">
        <v>204</v>
      </c>
      <c r="B8" s="7"/>
      <c r="C8" s="7"/>
      <c r="D8" s="7"/>
      <c r="E8" s="7"/>
      <c r="G8" s="60"/>
      <c r="H8" s="43"/>
      <c r="I8" s="43"/>
      <c r="J8" s="43"/>
      <c r="K8" s="43"/>
      <c r="L8" s="43"/>
      <c r="M8" s="43"/>
      <c r="N8" s="61"/>
    </row>
    <row r="9" spans="1:14" x14ac:dyDescent="0.45">
      <c r="A9" s="10" t="s">
        <v>205</v>
      </c>
      <c r="B9" s="11" t="str">
        <f>IFERROR(IF(OR(B7="",B8=""),"",B8/B7),"")</f>
        <v/>
      </c>
      <c r="C9" s="11" t="str">
        <f>IFERROR(IF(OR(C7="",C8=""),"",C8/C7),"")</f>
        <v/>
      </c>
      <c r="D9" s="11" t="str">
        <f>IFERROR(IF(OR(D7="",D8=""),"",D8/D7),"")</f>
        <v/>
      </c>
      <c r="E9" s="11" t="str">
        <f>IFERROR(IF(OR(E7="",E8=""),"",E8/E7),"")</f>
        <v/>
      </c>
      <c r="G9" s="60"/>
      <c r="H9" s="43"/>
      <c r="I9" s="43"/>
      <c r="J9" s="43"/>
      <c r="K9" s="43"/>
      <c r="L9" s="43"/>
      <c r="M9" s="43"/>
      <c r="N9" s="61"/>
    </row>
    <row r="10" spans="1:14" x14ac:dyDescent="0.45">
      <c r="A10" s="10" t="s">
        <v>206</v>
      </c>
      <c r="B10" s="7"/>
      <c r="C10" s="7"/>
      <c r="D10" s="7"/>
      <c r="E10" s="7"/>
      <c r="G10" s="60"/>
      <c r="H10" s="43"/>
      <c r="I10" s="43"/>
      <c r="J10" s="43"/>
      <c r="K10" s="43"/>
      <c r="L10" s="43"/>
      <c r="M10" s="43"/>
      <c r="N10" s="61"/>
    </row>
    <row r="11" spans="1:14" x14ac:dyDescent="0.45">
      <c r="A11" s="10" t="s">
        <v>207</v>
      </c>
      <c r="B11" s="7"/>
      <c r="C11" s="7"/>
      <c r="D11" s="7"/>
      <c r="E11" s="7"/>
      <c r="G11" s="60"/>
      <c r="H11" s="43"/>
      <c r="I11" s="43"/>
      <c r="J11" s="43"/>
      <c r="K11" s="43"/>
      <c r="L11" s="43"/>
      <c r="M11" s="43"/>
      <c r="N11" s="61"/>
    </row>
    <row r="12" spans="1:14" x14ac:dyDescent="0.45">
      <c r="A12" s="10" t="s">
        <v>208</v>
      </c>
      <c r="B12" s="7"/>
      <c r="C12" s="7"/>
      <c r="D12" s="7"/>
      <c r="E12" s="7"/>
      <c r="G12" s="60"/>
      <c r="H12" s="43"/>
      <c r="I12" s="43"/>
      <c r="J12" s="43"/>
      <c r="K12" s="43"/>
      <c r="L12" s="43"/>
      <c r="M12" s="43"/>
      <c r="N12" s="61"/>
    </row>
    <row r="13" spans="1:14" x14ac:dyDescent="0.45">
      <c r="A13" s="10" t="s">
        <v>209</v>
      </c>
      <c r="B13" s="7"/>
      <c r="C13" s="7"/>
      <c r="D13" s="7"/>
      <c r="E13" s="7"/>
      <c r="G13" s="60"/>
      <c r="H13" s="43"/>
      <c r="I13" s="43"/>
      <c r="J13" s="43"/>
      <c r="K13" s="43"/>
      <c r="L13" s="43"/>
      <c r="M13" s="43"/>
      <c r="N13" s="61"/>
    </row>
    <row r="14" spans="1:14" x14ac:dyDescent="0.45">
      <c r="A14" s="10" t="s">
        <v>210</v>
      </c>
      <c r="B14" s="11" t="str">
        <f>IFERROR(IF(OR(B12="",B13=""),"",B13/B12),"")</f>
        <v/>
      </c>
      <c r="C14" s="11" t="str">
        <f>IFERROR(IF(OR(C12="",C13=""),"",C13/C12),"")</f>
        <v/>
      </c>
      <c r="D14" s="11" t="str">
        <f>IFERROR(IF(OR(D12="",D13=""),"",D13/D12),"")</f>
        <v/>
      </c>
      <c r="E14" s="11" t="str">
        <f>IFERROR(IF(OR(E12="",E13=""),"",E13/E12),"")</f>
        <v/>
      </c>
      <c r="G14" s="60"/>
      <c r="H14" s="43"/>
      <c r="I14" s="43"/>
      <c r="J14" s="43"/>
      <c r="K14" s="43"/>
      <c r="L14" s="43"/>
      <c r="M14" s="43"/>
      <c r="N14" s="61"/>
    </row>
    <row r="15" spans="1:14" x14ac:dyDescent="0.45">
      <c r="A15" s="1" t="s">
        <v>211</v>
      </c>
      <c r="B15" s="7"/>
      <c r="C15" s="7"/>
      <c r="D15" s="7"/>
      <c r="E15" s="7"/>
      <c r="G15" s="60"/>
      <c r="H15" s="43"/>
      <c r="I15" s="43"/>
      <c r="J15" s="43"/>
      <c r="K15" s="43"/>
      <c r="L15" s="43"/>
      <c r="M15" s="43"/>
      <c r="N15" s="61"/>
    </row>
    <row r="16" spans="1:14" x14ac:dyDescent="0.45">
      <c r="A16" s="10" t="s">
        <v>212</v>
      </c>
      <c r="B16" s="7"/>
      <c r="C16" s="7"/>
      <c r="D16" s="7"/>
      <c r="E16" s="7"/>
      <c r="G16" s="60"/>
      <c r="H16" s="43"/>
      <c r="I16" s="43"/>
      <c r="J16" s="43"/>
      <c r="K16" s="43"/>
      <c r="L16" s="43"/>
      <c r="M16" s="43"/>
      <c r="N16" s="61"/>
    </row>
    <row r="17" spans="1:14" x14ac:dyDescent="0.45">
      <c r="A17" s="10" t="s">
        <v>213</v>
      </c>
      <c r="B17" s="7"/>
      <c r="C17" s="7"/>
      <c r="D17" s="7"/>
      <c r="E17" s="7"/>
      <c r="G17" s="62"/>
      <c r="H17" s="63"/>
      <c r="I17" s="63"/>
      <c r="J17" s="63"/>
      <c r="K17" s="63"/>
      <c r="L17" s="63"/>
      <c r="M17" s="63"/>
      <c r="N17" s="64"/>
    </row>
  </sheetData>
  <mergeCells count="4">
    <mergeCell ref="A6:N6"/>
    <mergeCell ref="G7:N17"/>
    <mergeCell ref="A2:N2"/>
    <mergeCell ref="A1:N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showGridLines="0" topLeftCell="A9" workbookViewId="0">
      <selection activeCell="A19" sqref="A19:N19"/>
    </sheetView>
  </sheetViews>
  <sheetFormatPr defaultRowHeight="14.25" x14ac:dyDescent="0.45"/>
  <cols>
    <col min="1" max="1" width="38" customWidth="1"/>
    <col min="2" max="5" width="14" customWidth="1"/>
    <col min="6" max="8" width="20" customWidth="1"/>
    <col min="9" max="14" width="18" customWidth="1"/>
  </cols>
  <sheetData>
    <row r="1" spans="1:14" ht="24" customHeight="1" x14ac:dyDescent="0.45">
      <c r="A1" s="68" t="s">
        <v>214</v>
      </c>
      <c r="B1" s="55"/>
      <c r="C1" s="55"/>
      <c r="D1" s="55"/>
      <c r="E1" s="55"/>
      <c r="F1" s="55"/>
      <c r="G1" s="55"/>
      <c r="H1" s="55"/>
      <c r="I1" s="55"/>
      <c r="J1" s="55"/>
      <c r="K1" s="55"/>
      <c r="L1" s="55"/>
      <c r="M1" s="55"/>
      <c r="N1" s="56"/>
    </row>
    <row r="2" spans="1:14" ht="20" customHeight="1" x14ac:dyDescent="0.45">
      <c r="A2" s="65" t="s">
        <v>215</v>
      </c>
      <c r="B2" s="66"/>
      <c r="C2" s="66"/>
      <c r="D2" s="66"/>
      <c r="E2" s="66"/>
      <c r="F2" s="66"/>
      <c r="G2" s="66"/>
      <c r="H2" s="66"/>
      <c r="I2" s="66"/>
      <c r="J2" s="66"/>
      <c r="K2" s="66"/>
      <c r="L2" s="66"/>
      <c r="M2" s="66"/>
      <c r="N2" s="67"/>
    </row>
    <row r="4" spans="1:14" x14ac:dyDescent="0.45">
      <c r="B4" s="2" t="s">
        <v>197</v>
      </c>
      <c r="C4" s="2" t="s">
        <v>198</v>
      </c>
      <c r="D4" s="2" t="s">
        <v>199</v>
      </c>
      <c r="E4" s="2" t="s">
        <v>200</v>
      </c>
    </row>
    <row r="6" spans="1:14" ht="20" customHeight="1" x14ac:dyDescent="0.45">
      <c r="A6" s="54" t="s">
        <v>216</v>
      </c>
      <c r="B6" s="55"/>
      <c r="C6" s="55"/>
      <c r="D6" s="55"/>
      <c r="E6" s="55"/>
      <c r="F6" s="55"/>
      <c r="G6" s="55"/>
      <c r="H6" s="55"/>
      <c r="I6" s="55"/>
      <c r="J6" s="55"/>
      <c r="K6" s="55"/>
      <c r="L6" s="55"/>
      <c r="M6" s="55"/>
      <c r="N6" s="56"/>
    </row>
    <row r="7" spans="1:14" ht="69.75" x14ac:dyDescent="0.45">
      <c r="A7" s="10" t="s">
        <v>217</v>
      </c>
      <c r="B7" s="7"/>
      <c r="C7" s="7"/>
      <c r="D7" s="7"/>
      <c r="E7" s="7"/>
      <c r="G7" s="5" t="s">
        <v>218</v>
      </c>
      <c r="H7" s="21"/>
      <c r="I7" s="21"/>
      <c r="J7" s="21"/>
      <c r="K7" s="21"/>
      <c r="L7" s="21"/>
      <c r="M7" s="21"/>
      <c r="N7" s="22"/>
    </row>
    <row r="8" spans="1:14" x14ac:dyDescent="0.45">
      <c r="A8" s="10" t="s">
        <v>219</v>
      </c>
      <c r="B8" s="7"/>
      <c r="C8" s="7"/>
      <c r="D8" s="7"/>
      <c r="E8" s="7"/>
      <c r="G8" s="23"/>
      <c r="N8" s="24"/>
    </row>
    <row r="9" spans="1:14" x14ac:dyDescent="0.45">
      <c r="A9" s="10" t="s">
        <v>220</v>
      </c>
      <c r="B9" s="7"/>
      <c r="C9" s="7"/>
      <c r="D9" s="7"/>
      <c r="E9" s="7"/>
      <c r="G9" s="23"/>
      <c r="N9" s="24"/>
    </row>
    <row r="10" spans="1:14" x14ac:dyDescent="0.45">
      <c r="A10" s="1" t="s">
        <v>221</v>
      </c>
      <c r="B10" s="12" t="str">
        <f>IFERROR(IF(COUNTA(B7:B9)=0,"",SUM(B7:B9)),"")</f>
        <v/>
      </c>
      <c r="C10" s="12" t="str">
        <f>IFERROR(IF(COUNTA(C7:C9)=0,"",SUM(C7:C9)),"")</f>
        <v/>
      </c>
      <c r="D10" s="12" t="str">
        <f>IFERROR(IF(COUNTA(D7:D9)=0,"",SUM(D7:D9)),"")</f>
        <v/>
      </c>
      <c r="E10" s="12" t="str">
        <f>IFERROR(IF(COUNTA(E7:E9)=0,"",SUM(E7:E9)),"")</f>
        <v/>
      </c>
      <c r="G10" s="23"/>
      <c r="N10" s="24"/>
    </row>
    <row r="11" spans="1:14" x14ac:dyDescent="0.45">
      <c r="G11" s="23"/>
      <c r="N11" s="24"/>
    </row>
    <row r="12" spans="1:14" ht="20" customHeight="1" x14ac:dyDescent="0.45">
      <c r="A12" s="54" t="s">
        <v>222</v>
      </c>
      <c r="B12" s="55"/>
      <c r="C12" s="55"/>
      <c r="D12" s="55"/>
      <c r="E12" s="55"/>
      <c r="F12" s="55"/>
      <c r="G12" s="60"/>
      <c r="H12" s="43"/>
      <c r="I12" s="43"/>
      <c r="J12" s="43"/>
      <c r="K12" s="43"/>
      <c r="L12" s="43"/>
      <c r="M12" s="43"/>
      <c r="N12" s="61"/>
    </row>
    <row r="13" spans="1:14" x14ac:dyDescent="0.45">
      <c r="A13" s="10" t="s">
        <v>223</v>
      </c>
      <c r="B13" s="7"/>
      <c r="C13" s="7"/>
      <c r="D13" s="7"/>
      <c r="E13" s="7"/>
      <c r="G13" s="23"/>
      <c r="N13" s="24"/>
    </row>
    <row r="14" spans="1:14" x14ac:dyDescent="0.45">
      <c r="A14" s="10" t="s">
        <v>224</v>
      </c>
      <c r="B14" s="7"/>
      <c r="C14" s="7"/>
      <c r="D14" s="7"/>
      <c r="E14" s="7"/>
      <c r="G14" s="23"/>
      <c r="N14" s="24"/>
    </row>
    <row r="15" spans="1:14" x14ac:dyDescent="0.45">
      <c r="A15" s="10" t="s">
        <v>225</v>
      </c>
      <c r="B15" s="7"/>
      <c r="C15" s="7"/>
      <c r="D15" s="7"/>
      <c r="E15" s="7"/>
      <c r="G15" s="23"/>
      <c r="N15" s="24"/>
    </row>
    <row r="16" spans="1:14" x14ac:dyDescent="0.45">
      <c r="A16" s="1" t="s">
        <v>226</v>
      </c>
      <c r="B16" s="12" t="str">
        <f>IFERROR(IF(COUNTA(B13:B15)=0,"",SUM(B13:B15)),"")</f>
        <v/>
      </c>
      <c r="C16" s="12" t="str">
        <f>IFERROR(IF(COUNTA(C13:C15)=0,"",SUM(C13:C15)),"")</f>
        <v/>
      </c>
      <c r="D16" s="12" t="str">
        <f>IFERROR(IF(COUNTA(D13:D15)=0,"",SUM(D13:D15)),"")</f>
        <v/>
      </c>
      <c r="E16" s="12" t="str">
        <f>IFERROR(IF(COUNTA(E13:E15)=0,"",SUM(E13:E15)),"")</f>
        <v/>
      </c>
      <c r="G16" s="23"/>
      <c r="N16" s="24"/>
    </row>
    <row r="17" spans="1:14" x14ac:dyDescent="0.45">
      <c r="A17" s="1" t="s">
        <v>227</v>
      </c>
      <c r="B17" s="12" t="str">
        <f>IFERROR(IF(OR(B10="",B16=""),"",B10-B16),"")</f>
        <v/>
      </c>
      <c r="C17" s="12" t="str">
        <f>IFERROR(IF(OR(C10="",C16=""),"",C10-C16),"")</f>
        <v/>
      </c>
      <c r="D17" s="12" t="str">
        <f>IFERROR(IF(OR(D10="",D16=""),"",D10-D16),"")</f>
        <v/>
      </c>
      <c r="E17" s="12" t="str">
        <f>IFERROR(IF(OR(E10="",E16=""),"",E10-E16),"")</f>
        <v/>
      </c>
      <c r="G17" s="23"/>
      <c r="N17" s="24"/>
    </row>
    <row r="18" spans="1:14" x14ac:dyDescent="0.45">
      <c r="G18" s="23"/>
      <c r="N18" s="24"/>
    </row>
    <row r="19" spans="1:14" ht="20" customHeight="1" x14ac:dyDescent="0.45">
      <c r="A19" s="54" t="s">
        <v>228</v>
      </c>
      <c r="B19" s="55"/>
      <c r="C19" s="55"/>
      <c r="D19" s="55"/>
      <c r="E19" s="55"/>
      <c r="F19" s="55"/>
      <c r="G19" s="55"/>
      <c r="H19" s="55"/>
      <c r="I19" s="55"/>
      <c r="J19" s="55"/>
      <c r="K19" s="55"/>
      <c r="L19" s="55"/>
      <c r="M19" s="55"/>
      <c r="N19" s="56"/>
    </row>
    <row r="20" spans="1:14" x14ac:dyDescent="0.45">
      <c r="A20" s="4" t="s">
        <v>229</v>
      </c>
      <c r="B20" s="7"/>
      <c r="C20" s="7"/>
      <c r="D20" s="7"/>
      <c r="E20" s="7"/>
      <c r="G20" s="23"/>
      <c r="N20" s="24"/>
    </row>
    <row r="21" spans="1:14" x14ac:dyDescent="0.45">
      <c r="A21" s="4" t="s">
        <v>230</v>
      </c>
      <c r="B21" s="7"/>
      <c r="C21" s="7"/>
      <c r="D21" s="7"/>
      <c r="E21" s="7"/>
      <c r="G21" s="23"/>
      <c r="N21" s="24"/>
    </row>
    <row r="22" spans="1:14" ht="26.25" x14ac:dyDescent="0.45">
      <c r="A22" s="4" t="s">
        <v>231</v>
      </c>
      <c r="B22" s="7"/>
      <c r="C22" s="7"/>
      <c r="D22" s="7"/>
      <c r="E22" s="7"/>
      <c r="G22" s="23"/>
      <c r="N22" s="24"/>
    </row>
    <row r="23" spans="1:14" x14ac:dyDescent="0.45">
      <c r="A23" s="4" t="s">
        <v>232</v>
      </c>
      <c r="B23" s="7"/>
      <c r="C23" s="7"/>
      <c r="D23" s="7"/>
      <c r="E23" s="7"/>
      <c r="G23" s="23"/>
      <c r="N23" s="24"/>
    </row>
    <row r="24" spans="1:14" x14ac:dyDescent="0.45">
      <c r="A24" s="3" t="s">
        <v>233</v>
      </c>
      <c r="B24" s="12" t="str">
        <f>IFERROR(IF(COUNTA(B20:B23)=0,"",SUM(B20:B23)),"")</f>
        <v/>
      </c>
      <c r="C24" s="12" t="str">
        <f>IFERROR(IF(COUNTA(C20:C23)=0,"",SUM(C20:C23)),"")</f>
        <v/>
      </c>
      <c r="D24" s="12" t="str">
        <f>IFERROR(IF(COUNTA(D20:D23)=0,"",SUM(D20:D23)),"")</f>
        <v/>
      </c>
      <c r="E24" s="12" t="str">
        <f>IFERROR(IF(COUNTA(E20:E23)=0,"",SUM(E20:E23)),"")</f>
        <v/>
      </c>
      <c r="G24" s="23"/>
      <c r="N24" s="24"/>
    </row>
    <row r="25" spans="1:14" x14ac:dyDescent="0.45">
      <c r="A25" s="4" t="s">
        <v>234</v>
      </c>
      <c r="B25" s="7"/>
      <c r="C25" s="7"/>
      <c r="D25" s="7"/>
      <c r="E25" s="7"/>
      <c r="G25" s="23"/>
      <c r="N25" s="24"/>
    </row>
    <row r="26" spans="1:14" x14ac:dyDescent="0.45">
      <c r="A26" s="4" t="s">
        <v>235</v>
      </c>
      <c r="B26" s="7"/>
      <c r="C26" s="7"/>
      <c r="D26" s="7"/>
      <c r="E26" s="7"/>
      <c r="G26" s="23"/>
      <c r="N26" s="24"/>
    </row>
    <row r="27" spans="1:14" x14ac:dyDescent="0.45">
      <c r="A27" s="3" t="s">
        <v>236</v>
      </c>
      <c r="B27" s="12" t="str">
        <f>IFERROR(IF(COUNTA(B25:B26)=0,"",SUM(B25:B26)),"")</f>
        <v/>
      </c>
      <c r="C27" s="12" t="str">
        <f>IFERROR(IF(COUNTA(C25:C26)=0,"",SUM(C25:C26)),"")</f>
        <v/>
      </c>
      <c r="D27" s="12" t="str">
        <f>IFERROR(IF(COUNTA(D25:D26)=0,"",SUM(D25:D26)),"")</f>
        <v/>
      </c>
      <c r="E27" s="12" t="str">
        <f>IFERROR(IF(COUNTA(E25:E26)=0,"",SUM(E25:E26)),"")</f>
        <v/>
      </c>
      <c r="G27" s="23"/>
      <c r="N27" s="24"/>
    </row>
    <row r="28" spans="1:14" x14ac:dyDescent="0.45">
      <c r="A28" s="3" t="s">
        <v>237</v>
      </c>
      <c r="B28" s="12" t="str">
        <f>IFERROR(IF(OR(B17="",B24="",B27=""),"",B17+B24-B27),"")</f>
        <v/>
      </c>
      <c r="C28" s="12" t="str">
        <f>IFERROR(IF(OR(C17="",C24="",C27=""),"",C17+C24-C27),"")</f>
        <v/>
      </c>
      <c r="D28" s="12" t="str">
        <f>IFERROR(IF(OR(D17="",D24="",D27=""),"",D17+D24-D27),"")</f>
        <v/>
      </c>
      <c r="E28" s="12" t="str">
        <f>IFERROR(IF(OR(E17="",E24="",E27=""),"",E17+E24-E27),"")</f>
        <v/>
      </c>
      <c r="G28" s="23"/>
      <c r="N28" s="24"/>
    </row>
    <row r="29" spans="1:14" x14ac:dyDescent="0.45">
      <c r="G29" s="23"/>
      <c r="N29" s="24"/>
    </row>
    <row r="30" spans="1:14" ht="20" customHeight="1" x14ac:dyDescent="0.45">
      <c r="A30" s="54" t="s">
        <v>238</v>
      </c>
      <c r="B30" s="55"/>
      <c r="C30" s="55"/>
      <c r="D30" s="55"/>
      <c r="E30" s="55"/>
      <c r="F30" s="55"/>
      <c r="G30" s="60"/>
      <c r="H30" s="43"/>
      <c r="I30" s="43"/>
      <c r="J30" s="43"/>
      <c r="K30" s="43"/>
      <c r="L30" s="43"/>
      <c r="M30" s="43"/>
      <c r="N30" s="61"/>
    </row>
    <row r="31" spans="1:14" x14ac:dyDescent="0.45">
      <c r="A31" s="10" t="s">
        <v>239</v>
      </c>
      <c r="B31" s="7"/>
      <c r="C31" s="7"/>
      <c r="D31" s="7"/>
      <c r="E31" s="7"/>
      <c r="G31" s="23"/>
      <c r="N31" s="24"/>
    </row>
    <row r="32" spans="1:14" x14ac:dyDescent="0.45">
      <c r="A32" s="10" t="s">
        <v>240</v>
      </c>
      <c r="B32" s="7"/>
      <c r="C32" s="7"/>
      <c r="D32" s="7"/>
      <c r="E32" s="7"/>
      <c r="G32" s="23"/>
      <c r="N32" s="24"/>
    </row>
    <row r="33" spans="1:14" x14ac:dyDescent="0.45">
      <c r="A33" s="10" t="s">
        <v>241</v>
      </c>
      <c r="B33" s="7"/>
      <c r="C33" s="7"/>
      <c r="D33" s="7"/>
      <c r="E33" s="7"/>
      <c r="G33" s="23"/>
      <c r="N33" s="24"/>
    </row>
    <row r="34" spans="1:14" x14ac:dyDescent="0.45">
      <c r="A34" s="10" t="s">
        <v>242</v>
      </c>
      <c r="B34" s="7"/>
      <c r="C34" s="7"/>
      <c r="D34" s="7"/>
      <c r="E34" s="7"/>
      <c r="G34" s="23"/>
      <c r="N34" s="24"/>
    </row>
    <row r="35" spans="1:14" x14ac:dyDescent="0.45">
      <c r="A35" s="10" t="s">
        <v>243</v>
      </c>
      <c r="B35" s="7"/>
      <c r="C35" s="7"/>
      <c r="D35" s="7"/>
      <c r="E35" s="7"/>
      <c r="G35" s="23"/>
      <c r="N35" s="24"/>
    </row>
    <row r="36" spans="1:14" x14ac:dyDescent="0.45">
      <c r="A36" s="10" t="s">
        <v>244</v>
      </c>
      <c r="B36" s="7"/>
      <c r="C36" s="7"/>
      <c r="D36" s="7"/>
      <c r="E36" s="7"/>
      <c r="G36" s="25"/>
      <c r="H36" s="26"/>
      <c r="I36" s="26"/>
      <c r="J36" s="26"/>
      <c r="K36" s="26"/>
      <c r="L36" s="26"/>
      <c r="M36" s="26"/>
      <c r="N36" s="27"/>
    </row>
  </sheetData>
  <mergeCells count="6">
    <mergeCell ref="A1:N1"/>
    <mergeCell ref="A6:N6"/>
    <mergeCell ref="A12:N12"/>
    <mergeCell ref="A30:N30"/>
    <mergeCell ref="A2:N2"/>
    <mergeCell ref="A19:N19"/>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showGridLines="0" workbookViewId="0">
      <selection activeCell="G7" sqref="G7:N12"/>
    </sheetView>
  </sheetViews>
  <sheetFormatPr defaultRowHeight="14.25" x14ac:dyDescent="0.45"/>
  <cols>
    <col min="1" max="1" width="40" customWidth="1"/>
    <col min="2" max="5" width="14" customWidth="1"/>
    <col min="6" max="8" width="20" customWidth="1"/>
    <col min="9" max="14" width="18" customWidth="1"/>
  </cols>
  <sheetData>
    <row r="1" spans="1:14" ht="24" customHeight="1" x14ac:dyDescent="0.45">
      <c r="A1" s="68" t="s">
        <v>245</v>
      </c>
      <c r="B1" s="55"/>
      <c r="C1" s="55"/>
      <c r="D1" s="55"/>
      <c r="E1" s="55"/>
      <c r="F1" s="55"/>
      <c r="G1" s="55"/>
      <c r="H1" s="55"/>
      <c r="I1" s="55"/>
      <c r="J1" s="55"/>
      <c r="K1" s="55"/>
      <c r="L1" s="55"/>
      <c r="M1" s="55"/>
      <c r="N1" s="56"/>
    </row>
    <row r="2" spans="1:14" ht="20" customHeight="1" x14ac:dyDescent="0.45">
      <c r="A2" s="65" t="s">
        <v>246</v>
      </c>
      <c r="B2" s="66"/>
      <c r="C2" s="66"/>
      <c r="D2" s="66"/>
      <c r="E2" s="66"/>
      <c r="F2" s="66"/>
      <c r="G2" s="66"/>
      <c r="H2" s="66"/>
      <c r="I2" s="66"/>
      <c r="J2" s="66"/>
      <c r="K2" s="66"/>
      <c r="L2" s="66"/>
      <c r="M2" s="66"/>
      <c r="N2" s="67"/>
    </row>
    <row r="4" spans="1:14" x14ac:dyDescent="0.45">
      <c r="B4" s="2" t="s">
        <v>197</v>
      </c>
      <c r="C4" s="2" t="s">
        <v>198</v>
      </c>
      <c r="D4" s="2" t="s">
        <v>199</v>
      </c>
      <c r="E4" s="2" t="s">
        <v>200</v>
      </c>
    </row>
    <row r="6" spans="1:14" ht="20" customHeight="1" x14ac:dyDescent="0.45">
      <c r="A6" s="54" t="s">
        <v>247</v>
      </c>
      <c r="B6" s="55"/>
      <c r="C6" s="55"/>
      <c r="D6" s="55"/>
      <c r="E6" s="55"/>
      <c r="F6" s="55"/>
      <c r="G6" s="55"/>
      <c r="H6" s="55"/>
      <c r="I6" s="55"/>
      <c r="J6" s="55"/>
      <c r="K6" s="55"/>
      <c r="L6" s="55"/>
      <c r="M6" s="55"/>
      <c r="N6" s="56"/>
    </row>
    <row r="7" spans="1:14" x14ac:dyDescent="0.45">
      <c r="A7" s="10" t="s">
        <v>248</v>
      </c>
      <c r="B7" s="7"/>
      <c r="C7" s="7"/>
      <c r="D7" s="7"/>
      <c r="E7" s="7"/>
      <c r="G7" s="57" t="s">
        <v>249</v>
      </c>
      <c r="H7" s="58"/>
      <c r="I7" s="58"/>
      <c r="J7" s="58"/>
      <c r="K7" s="58"/>
      <c r="L7" s="58"/>
      <c r="M7" s="58"/>
      <c r="N7" s="59"/>
    </row>
    <row r="8" spans="1:14" x14ac:dyDescent="0.45">
      <c r="A8" s="10" t="s">
        <v>250</v>
      </c>
      <c r="B8" s="7"/>
      <c r="C8" s="7"/>
      <c r="D8" s="7"/>
      <c r="E8" s="7"/>
      <c r="G8" s="60"/>
      <c r="H8" s="43"/>
      <c r="I8" s="43"/>
      <c r="J8" s="43"/>
      <c r="K8" s="43"/>
      <c r="L8" s="43"/>
      <c r="M8" s="43"/>
      <c r="N8" s="61"/>
    </row>
    <row r="9" spans="1:14" x14ac:dyDescent="0.45">
      <c r="A9" s="10" t="s">
        <v>251</v>
      </c>
      <c r="B9" s="7"/>
      <c r="C9" s="7"/>
      <c r="D9" s="7"/>
      <c r="E9" s="7"/>
      <c r="G9" s="60"/>
      <c r="H9" s="43"/>
      <c r="I9" s="43"/>
      <c r="J9" s="43"/>
      <c r="K9" s="43"/>
      <c r="L9" s="43"/>
      <c r="M9" s="43"/>
      <c r="N9" s="61"/>
    </row>
    <row r="10" spans="1:14" x14ac:dyDescent="0.45">
      <c r="A10" s="10" t="s">
        <v>446</v>
      </c>
      <c r="B10" s="7"/>
      <c r="C10" s="7"/>
      <c r="D10" s="7"/>
      <c r="E10" s="7"/>
      <c r="G10" s="60"/>
      <c r="H10" s="43"/>
      <c r="I10" s="43"/>
      <c r="J10" s="43"/>
      <c r="K10" s="43"/>
      <c r="L10" s="43"/>
      <c r="M10" s="43"/>
      <c r="N10" s="61"/>
    </row>
    <row r="11" spans="1:14" x14ac:dyDescent="0.45">
      <c r="A11" s="10" t="s">
        <v>252</v>
      </c>
      <c r="B11" s="7"/>
      <c r="C11" s="7"/>
      <c r="D11" s="7"/>
      <c r="E11" s="7"/>
      <c r="G11" s="60"/>
      <c r="H11" s="43"/>
      <c r="I11" s="43"/>
      <c r="J11" s="43"/>
      <c r="K11" s="43"/>
      <c r="L11" s="43"/>
      <c r="M11" s="43"/>
      <c r="N11" s="61"/>
    </row>
    <row r="12" spans="1:14" x14ac:dyDescent="0.45">
      <c r="A12" s="10" t="s">
        <v>253</v>
      </c>
      <c r="B12" s="7"/>
      <c r="C12" s="7"/>
      <c r="D12" s="7"/>
      <c r="E12" s="7"/>
      <c r="G12" s="62"/>
      <c r="H12" s="63"/>
      <c r="I12" s="63"/>
      <c r="J12" s="63"/>
      <c r="K12" s="63"/>
      <c r="L12" s="63"/>
      <c r="M12" s="63"/>
      <c r="N12" s="64"/>
    </row>
  </sheetData>
  <mergeCells count="4">
    <mergeCell ref="G7:N12"/>
    <mergeCell ref="A6:N6"/>
    <mergeCell ref="A2:N2"/>
    <mergeCell ref="A1:N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showGridLines="0" workbookViewId="0">
      <selection activeCell="B7" sqref="B7"/>
    </sheetView>
  </sheetViews>
  <sheetFormatPr defaultRowHeight="14.25" x14ac:dyDescent="0.45"/>
  <cols>
    <col min="1" max="1" width="42" customWidth="1"/>
    <col min="2" max="5" width="14" customWidth="1"/>
    <col min="6" max="8" width="20" customWidth="1"/>
    <col min="9" max="14" width="18" customWidth="1"/>
  </cols>
  <sheetData>
    <row r="1" spans="1:14" ht="24" customHeight="1" x14ac:dyDescent="0.45">
      <c r="A1" s="68" t="s">
        <v>254</v>
      </c>
      <c r="B1" s="55"/>
      <c r="C1" s="55"/>
      <c r="D1" s="55"/>
      <c r="E1" s="55"/>
      <c r="F1" s="55"/>
      <c r="G1" s="55"/>
      <c r="H1" s="55"/>
      <c r="I1" s="55"/>
      <c r="J1" s="55"/>
      <c r="K1" s="55"/>
      <c r="L1" s="55"/>
      <c r="M1" s="55"/>
      <c r="N1" s="56"/>
    </row>
    <row r="2" spans="1:14" ht="20" customHeight="1" x14ac:dyDescent="0.45">
      <c r="A2" s="65" t="s">
        <v>255</v>
      </c>
      <c r="B2" s="66"/>
      <c r="C2" s="66"/>
      <c r="D2" s="66"/>
      <c r="E2" s="66"/>
      <c r="F2" s="66"/>
      <c r="G2" s="66"/>
      <c r="H2" s="66"/>
      <c r="I2" s="66"/>
      <c r="J2" s="66"/>
      <c r="K2" s="66"/>
      <c r="L2" s="66"/>
      <c r="M2" s="66"/>
      <c r="N2" s="67"/>
    </row>
    <row r="4" spans="1:14" x14ac:dyDescent="0.45">
      <c r="B4" s="2" t="s">
        <v>197</v>
      </c>
      <c r="C4" s="2" t="s">
        <v>198</v>
      </c>
      <c r="D4" s="2" t="s">
        <v>199</v>
      </c>
      <c r="E4" s="2" t="s">
        <v>200</v>
      </c>
    </row>
    <row r="6" spans="1:14" ht="20" customHeight="1" x14ac:dyDescent="0.45">
      <c r="A6" s="54" t="s">
        <v>256</v>
      </c>
      <c r="B6" s="55"/>
      <c r="C6" s="55"/>
      <c r="D6" s="55"/>
      <c r="E6" s="55"/>
      <c r="F6" s="55"/>
      <c r="G6" s="55"/>
      <c r="H6" s="55"/>
      <c r="I6" s="55"/>
      <c r="J6" s="55"/>
      <c r="K6" s="55"/>
      <c r="L6" s="55"/>
      <c r="M6" s="55"/>
      <c r="N6" s="56"/>
    </row>
    <row r="7" spans="1:14" ht="69.75" x14ac:dyDescent="0.45">
      <c r="A7" s="10" t="s">
        <v>257</v>
      </c>
      <c r="B7" s="7"/>
      <c r="C7" s="7"/>
      <c r="D7" s="7"/>
      <c r="E7" s="7"/>
      <c r="G7" s="5" t="s">
        <v>258</v>
      </c>
      <c r="H7" s="21"/>
      <c r="I7" s="21"/>
      <c r="J7" s="21"/>
      <c r="K7" s="21"/>
      <c r="L7" s="21"/>
      <c r="M7" s="21"/>
      <c r="N7" s="22"/>
    </row>
    <row r="8" spans="1:14" x14ac:dyDescent="0.45">
      <c r="A8" s="10" t="s">
        <v>259</v>
      </c>
      <c r="B8" s="7"/>
      <c r="C8" s="7"/>
      <c r="D8" s="7"/>
      <c r="E8" s="7"/>
      <c r="G8" s="23"/>
      <c r="N8" s="24"/>
    </row>
    <row r="9" spans="1:14" x14ac:dyDescent="0.45">
      <c r="A9" s="10" t="s">
        <v>260</v>
      </c>
      <c r="B9" s="7"/>
      <c r="C9" s="7"/>
      <c r="D9" s="7"/>
      <c r="E9" s="7"/>
      <c r="G9" s="23"/>
      <c r="N9" s="24"/>
    </row>
    <row r="10" spans="1:14" x14ac:dyDescent="0.45">
      <c r="A10" s="1" t="s">
        <v>261</v>
      </c>
      <c r="B10" s="12" t="str">
        <f>IFERROR(IF(COUNTA(B7:B9)=0,"",SUM(B7:B9)),"")</f>
        <v/>
      </c>
      <c r="C10" s="12" t="str">
        <f>IFERROR(IF(COUNTA(C7:C9)=0,"",SUM(C7:C9)),"")</f>
        <v/>
      </c>
      <c r="D10" s="12" t="str">
        <f>IFERROR(IF(COUNTA(D7:D9)=0,"",SUM(D7:D9)),"")</f>
        <v/>
      </c>
      <c r="E10" s="12" t="str">
        <f>IFERROR(IF(COUNTA(E7:E9)=0,"",SUM(E7:E9)),"")</f>
        <v/>
      </c>
      <c r="G10" s="23"/>
      <c r="N10" s="24"/>
    </row>
    <row r="11" spans="1:14" x14ac:dyDescent="0.45">
      <c r="A11" s="1" t="s">
        <v>262</v>
      </c>
      <c r="B11" s="12">
        <f>IFERROR(Hist_IS!B7,"")</f>
        <v>0</v>
      </c>
      <c r="C11" s="12">
        <f>IFERROR(Hist_IS!C7,"")</f>
        <v>0</v>
      </c>
      <c r="D11" s="12">
        <f>IFERROR(Hist_IS!D7,"")</f>
        <v>0</v>
      </c>
      <c r="E11" s="12">
        <f>IFERROR(Hist_IS!E7,"")</f>
        <v>0</v>
      </c>
      <c r="G11" s="23"/>
      <c r="N11" s="24"/>
    </row>
    <row r="12" spans="1:14" x14ac:dyDescent="0.45">
      <c r="A12" s="1" t="s">
        <v>263</v>
      </c>
      <c r="B12" s="13" t="str">
        <f>IFERROR(IF(OR(B10="",B11=""),"",B10-B11),"")</f>
        <v/>
      </c>
      <c r="C12" s="13" t="str">
        <f>IFERROR(IF(OR(C10="",C11=""),"",C10-C11),"")</f>
        <v/>
      </c>
      <c r="D12" s="13" t="str">
        <f>IFERROR(IF(OR(D10="",D11=""),"",D10-D11),"")</f>
        <v/>
      </c>
      <c r="E12" s="13" t="str">
        <f>IFERROR(IF(OR(E10="",E11=""),"",E10-E11),"")</f>
        <v/>
      </c>
      <c r="G12" s="23"/>
      <c r="N12" s="24"/>
    </row>
    <row r="13" spans="1:14" x14ac:dyDescent="0.45">
      <c r="G13" s="23"/>
      <c r="N13" s="24"/>
    </row>
    <row r="14" spans="1:14" ht="20" customHeight="1" x14ac:dyDescent="0.45">
      <c r="A14" s="54" t="s">
        <v>264</v>
      </c>
      <c r="B14" s="55"/>
      <c r="C14" s="55"/>
      <c r="D14" s="55"/>
      <c r="E14" s="55"/>
      <c r="F14" s="55"/>
      <c r="G14" s="55"/>
      <c r="H14" s="55"/>
      <c r="I14" s="55"/>
      <c r="J14" s="55"/>
      <c r="K14" s="55"/>
      <c r="L14" s="55"/>
      <c r="M14" s="55"/>
      <c r="N14" s="56"/>
    </row>
    <row r="15" spans="1:14" x14ac:dyDescent="0.45">
      <c r="A15" s="10" t="s">
        <v>265</v>
      </c>
      <c r="B15" s="7"/>
      <c r="C15" s="7"/>
      <c r="D15" s="7"/>
      <c r="E15" s="7"/>
      <c r="G15" s="23"/>
      <c r="N15" s="24"/>
    </row>
    <row r="16" spans="1:14" x14ac:dyDescent="0.45">
      <c r="A16" s="10" t="s">
        <v>266</v>
      </c>
      <c r="B16" s="7"/>
      <c r="C16" s="7"/>
      <c r="D16" s="7"/>
      <c r="E16" s="7"/>
      <c r="G16" s="23"/>
      <c r="N16" s="24"/>
    </row>
    <row r="17" spans="1:14" x14ac:dyDescent="0.45">
      <c r="A17" s="10" t="s">
        <v>267</v>
      </c>
      <c r="B17" s="7"/>
      <c r="C17" s="7"/>
      <c r="D17" s="7"/>
      <c r="E17" s="7"/>
      <c r="G17" s="23"/>
      <c r="N17" s="24"/>
    </row>
    <row r="18" spans="1:14" x14ac:dyDescent="0.45">
      <c r="A18" s="1" t="s">
        <v>268</v>
      </c>
      <c r="B18" s="12" t="str">
        <f>IFERROR(IF(COUNTA(B15:B17)=0,"",SUM(B15:B17)),"")</f>
        <v/>
      </c>
      <c r="C18" s="12" t="str">
        <f>IFERROR(IF(COUNTA(C15:C17)=0,"",SUM(C15:C17)),"")</f>
        <v/>
      </c>
      <c r="D18" s="12" t="str">
        <f>IFERROR(IF(COUNTA(D15:D17)=0,"",SUM(D15:D17)),"")</f>
        <v/>
      </c>
      <c r="E18" s="12" t="str">
        <f>IFERROR(IF(COUNTA(E15:E17)=0,"",SUM(E15:E17)),"")</f>
        <v/>
      </c>
      <c r="G18" s="23"/>
      <c r="N18" s="24"/>
    </row>
    <row r="19" spans="1:14" x14ac:dyDescent="0.45">
      <c r="A19" s="1" t="s">
        <v>269</v>
      </c>
      <c r="B19" s="12">
        <f>IFERROR(Hist_IS!B8,"")</f>
        <v>0</v>
      </c>
      <c r="C19" s="12">
        <f>IFERROR(Hist_IS!C8,"")</f>
        <v>0</v>
      </c>
      <c r="D19" s="12">
        <f>IFERROR(Hist_IS!D8,"")</f>
        <v>0</v>
      </c>
      <c r="E19" s="12">
        <f>IFERROR(Hist_IS!E8,"")</f>
        <v>0</v>
      </c>
      <c r="G19" s="23"/>
      <c r="N19" s="24"/>
    </row>
    <row r="20" spans="1:14" x14ac:dyDescent="0.45">
      <c r="A20" s="1" t="s">
        <v>270</v>
      </c>
      <c r="B20" s="13" t="str">
        <f>IFERROR(IF(OR(B18="",B19=""),"",B18-B19),"")</f>
        <v/>
      </c>
      <c r="C20" s="13" t="str">
        <f>IFERROR(IF(OR(C18="",C19=""),"",C18-C19),"")</f>
        <v/>
      </c>
      <c r="D20" s="13" t="str">
        <f>IFERROR(IF(OR(D18="",D19=""),"",D18-D19),"")</f>
        <v/>
      </c>
      <c r="E20" s="13" t="str">
        <f>IFERROR(IF(OR(E18="",E19=""),"",E18-E19),"")</f>
        <v/>
      </c>
      <c r="G20" s="23"/>
      <c r="N20" s="24"/>
    </row>
    <row r="21" spans="1:14" x14ac:dyDescent="0.45">
      <c r="G21" s="23"/>
      <c r="N21" s="24"/>
    </row>
    <row r="22" spans="1:14" ht="20" customHeight="1" x14ac:dyDescent="0.45">
      <c r="A22" s="54" t="s">
        <v>271</v>
      </c>
      <c r="B22" s="55"/>
      <c r="C22" s="55"/>
      <c r="D22" s="55"/>
      <c r="E22" s="55"/>
      <c r="F22" s="55"/>
      <c r="G22" s="60"/>
      <c r="H22" s="43"/>
      <c r="I22" s="43"/>
      <c r="J22" s="43"/>
      <c r="K22" s="43"/>
      <c r="L22" s="43"/>
      <c r="M22" s="43"/>
      <c r="N22" s="61"/>
    </row>
    <row r="23" spans="1:14" x14ac:dyDescent="0.45">
      <c r="A23" s="10" t="s">
        <v>272</v>
      </c>
      <c r="B23" s="11" t="str">
        <f t="shared" ref="B23:E25" si="0">IFERROR(IF(OR(B7="",B15=""),"",B15/B7),"")</f>
        <v/>
      </c>
      <c r="C23" s="11" t="str">
        <f t="shared" si="0"/>
        <v/>
      </c>
      <c r="D23" s="11" t="str">
        <f t="shared" si="0"/>
        <v/>
      </c>
      <c r="E23" s="11" t="str">
        <f t="shared" si="0"/>
        <v/>
      </c>
      <c r="G23" s="23"/>
      <c r="N23" s="24"/>
    </row>
    <row r="24" spans="1:14" x14ac:dyDescent="0.45">
      <c r="A24" s="10" t="s">
        <v>273</v>
      </c>
      <c r="B24" s="11" t="str">
        <f t="shared" si="0"/>
        <v/>
      </c>
      <c r="C24" s="11" t="str">
        <f t="shared" si="0"/>
        <v/>
      </c>
      <c r="D24" s="11" t="str">
        <f t="shared" si="0"/>
        <v/>
      </c>
      <c r="E24" s="11" t="str">
        <f t="shared" si="0"/>
        <v/>
      </c>
      <c r="G24" s="23"/>
      <c r="N24" s="24"/>
    </row>
    <row r="25" spans="1:14" x14ac:dyDescent="0.45">
      <c r="A25" s="10" t="s">
        <v>274</v>
      </c>
      <c r="B25" s="11" t="str">
        <f t="shared" si="0"/>
        <v/>
      </c>
      <c r="C25" s="11" t="str">
        <f t="shared" si="0"/>
        <v/>
      </c>
      <c r="D25" s="11" t="str">
        <f t="shared" si="0"/>
        <v/>
      </c>
      <c r="E25" s="11" t="str">
        <f t="shared" si="0"/>
        <v/>
      </c>
      <c r="G25" s="25"/>
      <c r="H25" s="26"/>
      <c r="I25" s="26"/>
      <c r="J25" s="26"/>
      <c r="K25" s="26"/>
      <c r="L25" s="26"/>
      <c r="M25" s="26"/>
      <c r="N25" s="27"/>
    </row>
  </sheetData>
  <mergeCells count="5">
    <mergeCell ref="A6:N6"/>
    <mergeCell ref="A22:N22"/>
    <mergeCell ref="A2:N2"/>
    <mergeCell ref="A14:N14"/>
    <mergeCell ref="A1:N1"/>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4"/>
  <sheetViews>
    <sheetView showGridLines="0" workbookViewId="0">
      <selection activeCell="B7" sqref="B7"/>
    </sheetView>
  </sheetViews>
  <sheetFormatPr defaultRowHeight="14.25" x14ac:dyDescent="0.45"/>
  <cols>
    <col min="1" max="1" width="42" customWidth="1"/>
    <col min="2" max="5" width="14" customWidth="1"/>
    <col min="6" max="8" width="20" customWidth="1"/>
    <col min="9" max="14" width="18" customWidth="1"/>
  </cols>
  <sheetData>
    <row r="1" spans="1:14" ht="24" customHeight="1" x14ac:dyDescent="0.45">
      <c r="A1" s="68" t="s">
        <v>275</v>
      </c>
      <c r="B1" s="55"/>
      <c r="C1" s="55"/>
      <c r="D1" s="55"/>
      <c r="E1" s="55"/>
      <c r="F1" s="55"/>
      <c r="G1" s="55"/>
      <c r="H1" s="55"/>
      <c r="I1" s="55"/>
      <c r="J1" s="55"/>
      <c r="K1" s="55"/>
      <c r="L1" s="55"/>
      <c r="M1" s="55"/>
      <c r="N1" s="56"/>
    </row>
    <row r="2" spans="1:14" ht="20" customHeight="1" x14ac:dyDescent="0.45">
      <c r="A2" s="65" t="s">
        <v>276</v>
      </c>
      <c r="B2" s="66"/>
      <c r="C2" s="66"/>
      <c r="D2" s="66"/>
      <c r="E2" s="66"/>
      <c r="F2" s="66"/>
      <c r="G2" s="66"/>
      <c r="H2" s="66"/>
      <c r="I2" s="66"/>
      <c r="J2" s="66"/>
      <c r="K2" s="66"/>
      <c r="L2" s="66"/>
      <c r="M2" s="66"/>
      <c r="N2" s="67"/>
    </row>
    <row r="4" spans="1:14" x14ac:dyDescent="0.45">
      <c r="B4" s="2" t="s">
        <v>197</v>
      </c>
      <c r="C4" s="2" t="s">
        <v>198</v>
      </c>
      <c r="D4" s="2" t="s">
        <v>199</v>
      </c>
      <c r="E4" s="2" t="s">
        <v>200</v>
      </c>
    </row>
    <row r="6" spans="1:14" ht="20" customHeight="1" x14ac:dyDescent="0.45">
      <c r="A6" s="54" t="s">
        <v>277</v>
      </c>
      <c r="B6" s="55"/>
      <c r="C6" s="55"/>
      <c r="D6" s="55"/>
      <c r="E6" s="55"/>
      <c r="F6" s="55"/>
      <c r="G6" s="55"/>
      <c r="H6" s="55"/>
      <c r="I6" s="55"/>
      <c r="J6" s="55"/>
      <c r="K6" s="55"/>
      <c r="L6" s="55"/>
      <c r="M6" s="55"/>
      <c r="N6" s="56"/>
    </row>
    <row r="7" spans="1:14" x14ac:dyDescent="0.45">
      <c r="A7" s="10" t="s">
        <v>202</v>
      </c>
      <c r="B7" s="12">
        <f>IFERROR(Hist_IS!B7,"")</f>
        <v>0</v>
      </c>
      <c r="C7" s="12">
        <f>IFERROR(Hist_IS!C7,"")</f>
        <v>0</v>
      </c>
      <c r="D7" s="12">
        <f>IFERROR(Hist_IS!D7,"")</f>
        <v>0</v>
      </c>
      <c r="E7" s="12">
        <f>IFERROR(Hist_IS!E7,"")</f>
        <v>0</v>
      </c>
      <c r="G7" s="57" t="s">
        <v>278</v>
      </c>
      <c r="H7" s="58"/>
      <c r="I7" s="58"/>
      <c r="J7" s="58"/>
      <c r="K7" s="58"/>
      <c r="L7" s="58"/>
      <c r="M7" s="58"/>
      <c r="N7" s="59"/>
    </row>
    <row r="8" spans="1:14" x14ac:dyDescent="0.45">
      <c r="A8" s="10" t="s">
        <v>279</v>
      </c>
      <c r="B8" s="11" t="str">
        <f>IFERROR("","")</f>
        <v/>
      </c>
      <c r="C8" s="11" t="str">
        <f>IFERROR(IF(OR(B7="",C7=""),"",C7/B7-1),"")</f>
        <v/>
      </c>
      <c r="D8" s="11" t="str">
        <f>IFERROR(IF(OR(C7="",D7=""),"",D7/C7-1),"")</f>
        <v/>
      </c>
      <c r="E8" s="11" t="str">
        <f>IFERROR(IF(OR(D7="",E7=""),"",E7/D7-1),"")</f>
        <v/>
      </c>
      <c r="G8" s="60"/>
      <c r="H8" s="43"/>
      <c r="I8" s="43"/>
      <c r="J8" s="43"/>
      <c r="K8" s="43"/>
      <c r="L8" s="43"/>
      <c r="M8" s="43"/>
      <c r="N8" s="61"/>
    </row>
    <row r="9" spans="1:14" x14ac:dyDescent="0.45">
      <c r="A9" s="10" t="s">
        <v>280</v>
      </c>
      <c r="B9" s="12">
        <f>IFERROR(Hist_IS!B8,"")</f>
        <v>0</v>
      </c>
      <c r="C9" s="12">
        <f>IFERROR(Hist_IS!C8,"")</f>
        <v>0</v>
      </c>
      <c r="D9" s="12">
        <f>IFERROR(Hist_IS!D8,"")</f>
        <v>0</v>
      </c>
      <c r="E9" s="12">
        <f>IFERROR(Hist_IS!E8,"")</f>
        <v>0</v>
      </c>
      <c r="G9" s="60"/>
      <c r="H9" s="43"/>
      <c r="I9" s="43"/>
      <c r="J9" s="43"/>
      <c r="K9" s="43"/>
      <c r="L9" s="43"/>
      <c r="M9" s="43"/>
      <c r="N9" s="61"/>
    </row>
    <row r="10" spans="1:14" x14ac:dyDescent="0.45">
      <c r="A10" s="10" t="s">
        <v>281</v>
      </c>
      <c r="B10" s="11" t="str">
        <f>IFERROR(Hist_IS!B9,"")</f>
        <v/>
      </c>
      <c r="C10" s="11" t="str">
        <f>IFERROR(Hist_IS!C9,"")</f>
        <v/>
      </c>
      <c r="D10" s="11" t="str">
        <f>IFERROR(Hist_IS!D9,"")</f>
        <v/>
      </c>
      <c r="E10" s="11" t="str">
        <f>IFERROR(Hist_IS!E9,"")</f>
        <v/>
      </c>
      <c r="G10" s="60"/>
      <c r="H10" s="43"/>
      <c r="I10" s="43"/>
      <c r="J10" s="43"/>
      <c r="K10" s="43"/>
      <c r="L10" s="43"/>
      <c r="M10" s="43"/>
      <c r="N10" s="61"/>
    </row>
    <row r="11" spans="1:14" x14ac:dyDescent="0.45">
      <c r="A11" s="10" t="s">
        <v>282</v>
      </c>
      <c r="B11" s="11" t="str">
        <f>IFERROR(Hist_IS!B14,"")</f>
        <v/>
      </c>
      <c r="C11" s="11" t="str">
        <f>IFERROR(Hist_IS!C14,"")</f>
        <v/>
      </c>
      <c r="D11" s="11" t="str">
        <f>IFERROR(Hist_IS!D14,"")</f>
        <v/>
      </c>
      <c r="E11" s="11" t="str">
        <f>IFERROR(Hist_IS!E14,"")</f>
        <v/>
      </c>
      <c r="G11" s="60"/>
      <c r="H11" s="43"/>
      <c r="I11" s="43"/>
      <c r="J11" s="43"/>
      <c r="K11" s="43"/>
      <c r="L11" s="43"/>
      <c r="M11" s="43"/>
      <c r="N11" s="61"/>
    </row>
    <row r="12" spans="1:14" x14ac:dyDescent="0.45">
      <c r="A12" s="1" t="s">
        <v>283</v>
      </c>
      <c r="B12" s="12" t="str">
        <f>IFERROR(IF(OR(B9="",B11=""),"",B9*(1-B11)),"")</f>
        <v/>
      </c>
      <c r="C12" s="12" t="str">
        <f>IFERROR(IF(OR(C9="",C11=""),"",C9*(1-C11)),"")</f>
        <v/>
      </c>
      <c r="D12" s="12" t="str">
        <f>IFERROR(IF(OR(D9="",D11=""),"",D9*(1-D11)),"")</f>
        <v/>
      </c>
      <c r="E12" s="12" t="str">
        <f>IFERROR(IF(OR(E9="",E11=""),"",E9*(1-E11)),"")</f>
        <v/>
      </c>
      <c r="G12" s="60"/>
      <c r="H12" s="43"/>
      <c r="I12" s="43"/>
      <c r="J12" s="43"/>
      <c r="K12" s="43"/>
      <c r="L12" s="43"/>
      <c r="M12" s="43"/>
      <c r="N12" s="61"/>
    </row>
    <row r="13" spans="1:14" x14ac:dyDescent="0.45">
      <c r="A13" s="10" t="s">
        <v>284</v>
      </c>
      <c r="B13" s="12">
        <f>IFERROR(IF(Hist_IS!B10&lt;&gt;"",Hist_IS!B10,Hist_CF!B12),"")</f>
        <v>0</v>
      </c>
      <c r="C13" s="12">
        <f>IFERROR(IF(Hist_IS!C10&lt;&gt;"",Hist_IS!C10,Hist_CF!C12),"")</f>
        <v>0</v>
      </c>
      <c r="D13" s="12">
        <f>IFERROR(IF(Hist_IS!D10&lt;&gt;"",Hist_IS!D10,Hist_CF!D12),"")</f>
        <v>0</v>
      </c>
      <c r="E13" s="12">
        <f>IFERROR(IF(Hist_IS!E10&lt;&gt;"",Hist_IS!E10,Hist_CF!E12),"")</f>
        <v>0</v>
      </c>
      <c r="G13" s="60"/>
      <c r="H13" s="43"/>
      <c r="I13" s="43"/>
      <c r="J13" s="43"/>
      <c r="K13" s="43"/>
      <c r="L13" s="43"/>
      <c r="M13" s="43"/>
      <c r="N13" s="61"/>
    </row>
    <row r="14" spans="1:14" x14ac:dyDescent="0.45">
      <c r="A14" s="10" t="s">
        <v>285</v>
      </c>
      <c r="B14" s="12">
        <f>IFERROR(Hist_CF!B8,"")</f>
        <v>0</v>
      </c>
      <c r="C14" s="12">
        <f>IFERROR(Hist_CF!C8,"")</f>
        <v>0</v>
      </c>
      <c r="D14" s="12">
        <f>IFERROR(Hist_CF!D8,"")</f>
        <v>0</v>
      </c>
      <c r="E14" s="12">
        <f>IFERROR(Hist_CF!E8,"")</f>
        <v>0</v>
      </c>
      <c r="G14" s="60"/>
      <c r="H14" s="43"/>
      <c r="I14" s="43"/>
      <c r="J14" s="43"/>
      <c r="K14" s="43"/>
      <c r="L14" s="43"/>
      <c r="M14" s="43"/>
      <c r="N14" s="61"/>
    </row>
    <row r="15" spans="1:14" x14ac:dyDescent="0.45">
      <c r="A15" s="10" t="s">
        <v>227</v>
      </c>
      <c r="B15" s="12" t="str">
        <f>IFERROR(Hist_BS!B17,"")</f>
        <v/>
      </c>
      <c r="C15" s="12" t="str">
        <f>IFERROR(Hist_BS!C17,"")</f>
        <v/>
      </c>
      <c r="D15" s="12" t="str">
        <f>IFERROR(Hist_BS!D17,"")</f>
        <v/>
      </c>
      <c r="E15" s="12" t="str">
        <f>IFERROR(Hist_BS!E17,"")</f>
        <v/>
      </c>
      <c r="G15" s="60"/>
      <c r="H15" s="43"/>
      <c r="I15" s="43"/>
      <c r="J15" s="43"/>
      <c r="K15" s="43"/>
      <c r="L15" s="43"/>
      <c r="M15" s="43"/>
      <c r="N15" s="61"/>
    </row>
    <row r="16" spans="1:14" x14ac:dyDescent="0.45">
      <c r="A16" s="10" t="s">
        <v>286</v>
      </c>
      <c r="B16" s="11" t="str">
        <f>IFERROR(IF(OR(B15="",B7=""),"",B15/B7),"")</f>
        <v/>
      </c>
      <c r="C16" s="11" t="str">
        <f>IFERROR(IF(OR(C15="",C7=""),"",C15/C7),"")</f>
        <v/>
      </c>
      <c r="D16" s="11" t="str">
        <f>IFERROR(IF(OR(D15="",D7=""),"",D15/D7),"")</f>
        <v/>
      </c>
      <c r="E16" s="11" t="str">
        <f>IFERROR(IF(OR(E15="",E7=""),"",E15/E7),"")</f>
        <v/>
      </c>
      <c r="G16" s="60"/>
      <c r="H16" s="43"/>
      <c r="I16" s="43"/>
      <c r="J16" s="43"/>
      <c r="K16" s="43"/>
      <c r="L16" s="43"/>
      <c r="M16" s="43"/>
      <c r="N16" s="61"/>
    </row>
    <row r="17" spans="1:14" x14ac:dyDescent="0.45">
      <c r="A17" s="10" t="s">
        <v>287</v>
      </c>
      <c r="B17" s="12" t="str">
        <f>IFERROR("","")</f>
        <v/>
      </c>
      <c r="C17" s="12" t="str">
        <f>IFERROR(IF(OR(B15="",C15=""),"",C15-B15),"")</f>
        <v/>
      </c>
      <c r="D17" s="12" t="str">
        <f>IFERROR(IF(OR(C15="",D15=""),"",D15-C15),"")</f>
        <v/>
      </c>
      <c r="E17" s="12" t="str">
        <f>IFERROR(IF(OR(D15="",E15=""),"",E15-D15),"")</f>
        <v/>
      </c>
      <c r="G17" s="60"/>
      <c r="H17" s="43"/>
      <c r="I17" s="43"/>
      <c r="J17" s="43"/>
      <c r="K17" s="43"/>
      <c r="L17" s="43"/>
      <c r="M17" s="43"/>
      <c r="N17" s="61"/>
    </row>
    <row r="18" spans="1:14" x14ac:dyDescent="0.45">
      <c r="A18" s="10" t="s">
        <v>288</v>
      </c>
      <c r="B18" s="12" t="str">
        <f>IFERROR(IF(OR(B13="",B14="",B17=""),"",B14-B13+B17),"")</f>
        <v/>
      </c>
      <c r="C18" s="12" t="str">
        <f>IFERROR(IF(OR(C13="",C14="",C17=""),"",C14-C13+C17),"")</f>
        <v/>
      </c>
      <c r="D18" s="12" t="str">
        <f>IFERROR(IF(OR(D13="",D14="",D17=""),"",D14-D13+D17),"")</f>
        <v/>
      </c>
      <c r="E18" s="12" t="str">
        <f>IFERROR(IF(OR(E13="",E14="",E17=""),"",E14-E13+E17),"")</f>
        <v/>
      </c>
      <c r="G18" s="60"/>
      <c r="H18" s="43"/>
      <c r="I18" s="43"/>
      <c r="J18" s="43"/>
      <c r="K18" s="43"/>
      <c r="L18" s="43"/>
      <c r="M18" s="43"/>
      <c r="N18" s="61"/>
    </row>
    <row r="19" spans="1:14" x14ac:dyDescent="0.45">
      <c r="A19" s="1" t="s">
        <v>289</v>
      </c>
      <c r="B19" s="12" t="str">
        <f>IFERROR(IF(OR(B12="",B13="",B14="",B17=""),"",B12+B13-B14-B17),"")</f>
        <v/>
      </c>
      <c r="C19" s="12" t="str">
        <f>IFERROR(IF(OR(C12="",C13="",C14="",C17=""),"",C12+C13-C14-C17),"")</f>
        <v/>
      </c>
      <c r="D19" s="12" t="str">
        <f>IFERROR(IF(OR(D12="",D13="",D14="",D17=""),"",D12+D13-D14-D17),"")</f>
        <v/>
      </c>
      <c r="E19" s="12" t="str">
        <f>IFERROR(IF(OR(E12="",E13="",E14="",E17=""),"",E12+E13-E14-E17),"")</f>
        <v/>
      </c>
      <c r="G19" s="60"/>
      <c r="H19" s="43"/>
      <c r="I19" s="43"/>
      <c r="J19" s="43"/>
      <c r="K19" s="43"/>
      <c r="L19" s="43"/>
      <c r="M19" s="43"/>
      <c r="N19" s="61"/>
    </row>
    <row r="20" spans="1:14" x14ac:dyDescent="0.45">
      <c r="A20" s="1" t="s">
        <v>237</v>
      </c>
      <c r="B20" s="12" t="str">
        <f>IFERROR(Hist_BS!B28,"")</f>
        <v/>
      </c>
      <c r="C20" s="12" t="str">
        <f>IFERROR(Hist_BS!C28,"")</f>
        <v/>
      </c>
      <c r="D20" s="12" t="str">
        <f>IFERROR(Hist_BS!D28,"")</f>
        <v/>
      </c>
      <c r="E20" s="12" t="str">
        <f>IFERROR(Hist_BS!E28,"")</f>
        <v/>
      </c>
      <c r="G20" s="60"/>
      <c r="H20" s="43"/>
      <c r="I20" s="43"/>
      <c r="J20" s="43"/>
      <c r="K20" s="43"/>
      <c r="L20" s="43"/>
      <c r="M20" s="43"/>
      <c r="N20" s="61"/>
    </row>
    <row r="21" spans="1:14" x14ac:dyDescent="0.45">
      <c r="A21" s="10" t="s">
        <v>290</v>
      </c>
      <c r="B21" s="12" t="str">
        <f>IFERROR("","")</f>
        <v/>
      </c>
      <c r="C21" s="12" t="str">
        <f>IFERROR(IF(OR(B20="",C20=""),"",AVERAGE(B20,C20)),"")</f>
        <v/>
      </c>
      <c r="D21" s="12" t="str">
        <f>IFERROR(IF(OR(C20="",D20=""),"",AVERAGE(C20,D20)),"")</f>
        <v/>
      </c>
      <c r="E21" s="12" t="str">
        <f>IFERROR(IF(OR(D20="",E20=""),"",AVERAGE(D20,E20)),"")</f>
        <v/>
      </c>
      <c r="G21" s="60"/>
      <c r="H21" s="43"/>
      <c r="I21" s="43"/>
      <c r="J21" s="43"/>
      <c r="K21" s="43"/>
      <c r="L21" s="43"/>
      <c r="M21" s="43"/>
      <c r="N21" s="61"/>
    </row>
    <row r="22" spans="1:14" x14ac:dyDescent="0.45">
      <c r="A22" s="1" t="s">
        <v>194</v>
      </c>
      <c r="B22" s="11" t="str">
        <f>IFERROR(IF(OR(B12="",B21=""),"",B12/B21),"")</f>
        <v/>
      </c>
      <c r="C22" s="11" t="str">
        <f>IFERROR(IF(OR(C12="",C21=""),"",C12/C21),"")</f>
        <v/>
      </c>
      <c r="D22" s="11" t="str">
        <f>IFERROR(IF(OR(D12="",D21=""),"",D12/D21),"")</f>
        <v/>
      </c>
      <c r="E22" s="11" t="str">
        <f>IFERROR(IF(OR(E12="",E21=""),"",E12/E21),"")</f>
        <v/>
      </c>
      <c r="G22" s="60"/>
      <c r="H22" s="43"/>
      <c r="I22" s="43"/>
      <c r="J22" s="43"/>
      <c r="K22" s="43"/>
      <c r="L22" s="43"/>
      <c r="M22" s="43"/>
      <c r="N22" s="61"/>
    </row>
    <row r="23" spans="1:14" x14ac:dyDescent="0.45">
      <c r="A23" s="10" t="s">
        <v>291</v>
      </c>
      <c r="B23" s="11" t="str">
        <f>IFERROR(IF(OR(B12="",B18=""),"",B18/B12),"")</f>
        <v/>
      </c>
      <c r="C23" s="11" t="str">
        <f>IFERROR(IF(OR(C12="",C18=""),"",C18/C12),"")</f>
        <v/>
      </c>
      <c r="D23" s="11" t="str">
        <f>IFERROR(IF(OR(D12="",D18=""),"",D18/D12),"")</f>
        <v/>
      </c>
      <c r="E23" s="11" t="str">
        <f>IFERROR(IF(OR(E12="",E18=""),"",E18/E12),"")</f>
        <v/>
      </c>
      <c r="G23" s="60"/>
      <c r="H23" s="43"/>
      <c r="I23" s="43"/>
      <c r="J23" s="43"/>
      <c r="K23" s="43"/>
      <c r="L23" s="43"/>
      <c r="M23" s="43"/>
      <c r="N23" s="61"/>
    </row>
    <row r="24" spans="1:14" x14ac:dyDescent="0.45">
      <c r="A24" s="10" t="s">
        <v>292</v>
      </c>
      <c r="B24" s="11" t="str">
        <f>IFERROR(IF(OR(B22="",B23=""),"",B22*B23),"")</f>
        <v/>
      </c>
      <c r="C24" s="11" t="str">
        <f>IFERROR(IF(OR(C22="",C23=""),"",C22*C23),"")</f>
        <v/>
      </c>
      <c r="D24" s="11" t="str">
        <f>IFERROR(IF(OR(D22="",D23=""),"",D22*D23),"")</f>
        <v/>
      </c>
      <c r="E24" s="11" t="str">
        <f>IFERROR(IF(OR(E22="",E23=""),"",E22*E23),"")</f>
        <v/>
      </c>
      <c r="G24" s="62"/>
      <c r="H24" s="63"/>
      <c r="I24" s="63"/>
      <c r="J24" s="63"/>
      <c r="K24" s="63"/>
      <c r="L24" s="63"/>
      <c r="M24" s="63"/>
      <c r="N24" s="64"/>
    </row>
  </sheetData>
  <mergeCells count="4">
    <mergeCell ref="G7:N24"/>
    <mergeCell ref="A6:N6"/>
    <mergeCell ref="A2:N2"/>
    <mergeCell ref="A1: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Read_Me</vt:lpstr>
      <vt:lpstr>Source_Log</vt:lpstr>
      <vt:lpstr>Segment_Engine</vt:lpstr>
      <vt:lpstr>KPI_Spine</vt:lpstr>
      <vt:lpstr>Hist_IS</vt:lpstr>
      <vt:lpstr>Hist_BS</vt:lpstr>
      <vt:lpstr>Hist_CF</vt:lpstr>
      <vt:lpstr>Hist_Segments</vt:lpstr>
      <vt:lpstr>Hist_Drivers</vt:lpstr>
      <vt:lpstr>Fact_Bank</vt:lpstr>
      <vt:lpstr>Driver_Tree</vt:lpstr>
      <vt:lpstr>Forecast_Assumptions</vt:lpstr>
      <vt:lpstr>Forecast_Model</vt:lpstr>
      <vt:lpstr>Continuing_Value_Note</vt:lpstr>
      <vt:lpstr>Market_Data</vt:lpstr>
      <vt:lpstr>WACC</vt:lpstr>
      <vt:lpstr>DCF</vt:lpstr>
      <vt:lpstr>Sensitivity</vt:lpstr>
      <vt:lpstr>Prompt_Log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 Liu</dc:creator>
  <cp:lastModifiedBy>Miao Liu</cp:lastModifiedBy>
  <dcterms:created xsi:type="dcterms:W3CDTF">2026-04-24T15:57:17Z</dcterms:created>
  <dcterms:modified xsi:type="dcterms:W3CDTF">2026-04-24T23:59:53Z</dcterms:modified>
</cp:coreProperties>
</file>